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0" windowWidth="7845" windowHeight="8790" tabRatio="706" activeTab="5"/>
  </bookViews>
  <sheets>
    <sheet name="PartA2&amp;A3" sheetId="1" r:id="rId1"/>
    <sheet name="Income Statement" sheetId="2" r:id="rId2"/>
    <sheet name="Balance Sheet" sheetId="3" r:id="rId3"/>
    <sheet name="Cashflow" sheetId="4" r:id="rId4"/>
    <sheet name="Changes in Equity" sheetId="5" r:id="rId5"/>
    <sheet name="Explanatory Notes" sheetId="6" r:id="rId6"/>
  </sheets>
  <definedNames>
    <definedName name="_xlnm.Print_Area" localSheetId="2">'Balance Sheet'!$A$1:$H$65</definedName>
    <definedName name="_xlnm.Print_Area" localSheetId="3">'Cashflow'!$A$1:$E$63</definedName>
    <definedName name="_xlnm.Print_Area" localSheetId="4">'Changes in Equity'!$A$1:$I$88</definedName>
    <definedName name="_xlnm.Print_Area" localSheetId="5">'Explanatory Notes'!$A$1:$H$319</definedName>
    <definedName name="_xlnm.Print_Area" localSheetId="1">'Income Statement'!$A$1:$H$59</definedName>
  </definedNames>
  <calcPr fullCalcOnLoad="1"/>
</workbook>
</file>

<file path=xl/sharedStrings.xml><?xml version="1.0" encoding="utf-8"?>
<sst xmlns="http://schemas.openxmlformats.org/spreadsheetml/2006/main" count="433" uniqueCount="296">
  <si>
    <r>
      <t>This interim financial report has been prepared in accordance with the applicable disclosure provisions of the Listing Requirements of the Bursa Malaysia Securities Berhad and Financial Reporting Standard (FRS) 134</t>
    </r>
    <r>
      <rPr>
        <vertAlign val="subscript"/>
        <sz val="11"/>
        <rFont val="Arial"/>
        <family val="2"/>
      </rPr>
      <t>2004</t>
    </r>
    <r>
      <rPr>
        <sz val="11"/>
        <rFont val="Arial"/>
        <family val="2"/>
      </rPr>
      <t>, Interim Financial Reporting, issued by the Malaysian Accounting Standards Board (MASB).</t>
    </r>
  </si>
  <si>
    <t>The interim financial report has been prepared in accordance with the same accounting policies adopted in the 2006 annual financial statements, except for the accounting policy changes that are expected to be reflected in the 2007 annual financial statements.  Details of the changes in accounting policies are set out in Note 2.</t>
  </si>
  <si>
    <r>
      <t>The preparation of an interim financial report in conformity with FRS 134</t>
    </r>
    <r>
      <rPr>
        <vertAlign val="subscript"/>
        <sz val="11"/>
        <rFont val="Arial"/>
        <family val="2"/>
      </rPr>
      <t>2004</t>
    </r>
    <r>
      <rPr>
        <sz val="11"/>
        <rFont val="Arial"/>
        <family val="2"/>
      </rPr>
      <t>, Interim Financial Reporting requires management to make judgements, estimates and assumptions that affect the application of policies and reported amounts of assets and liabilities, income and expenses on a year to date basis.  Actual results may differ from these estimates.</t>
    </r>
  </si>
  <si>
    <t xml:space="preserve">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since the 2006 annual financial statements.  The condensed consolidated interim financial statements and notes thereon do not include all of the information required for a full set of financial statements prepared in accordance with FRSs. </t>
  </si>
  <si>
    <t>The financial information relating to the financial year ended 30 September 2006 that is included in the interim financial report as being previously reported information does not constitute the Company’s statutory financial statements for that financial year but is derived from those financial statements other than those that have been restated as a result of the change in accounting policies.  Statutory financial statements for the year ended 30 September 2006 are available from the Company’s registered office.</t>
  </si>
  <si>
    <t>Total non-current assets</t>
  </si>
  <si>
    <t>Total current assets</t>
  </si>
  <si>
    <t>Changes in accounting policies</t>
  </si>
  <si>
    <t>FRS 117: Leases</t>
  </si>
  <si>
    <t>FRS140: Investment Property</t>
  </si>
  <si>
    <t>Auditors' report on preceding annual financial statements</t>
  </si>
  <si>
    <t>There were no changes in composition of the Group for the current quarter under review.</t>
  </si>
  <si>
    <t>There were no material investments in or disposal of any quoted and marketable securities during the quarter under review.</t>
  </si>
  <si>
    <t>Revenue</t>
  </si>
  <si>
    <t>Taxation</t>
  </si>
  <si>
    <t>Inventories</t>
  </si>
  <si>
    <t>Total</t>
  </si>
  <si>
    <t>RM'000</t>
  </si>
  <si>
    <t>Property, plant and equipment</t>
  </si>
  <si>
    <t>Short term deposits with licensed banks</t>
  </si>
  <si>
    <t>Deferred taxation</t>
  </si>
  <si>
    <t>Operating expense</t>
  </si>
  <si>
    <t>Profit from operations</t>
  </si>
  <si>
    <t>Finance costs</t>
  </si>
  <si>
    <t>Cash and bank balances</t>
  </si>
  <si>
    <t>Short term borrowings</t>
  </si>
  <si>
    <t>Share capital</t>
  </si>
  <si>
    <t>Long term borrowings</t>
  </si>
  <si>
    <t>UNAUDITED GROUP</t>
  </si>
  <si>
    <t>Basic earnings per share (sen)</t>
  </si>
  <si>
    <t>Interest income</t>
  </si>
  <si>
    <t>Interest received</t>
  </si>
  <si>
    <t>Cash and cash equivalents comprise:</t>
  </si>
  <si>
    <t>Short terms deposits with licensed banks</t>
  </si>
  <si>
    <t>Adjustments for:</t>
  </si>
  <si>
    <t>APB RESOURCES BERHAD</t>
  </si>
  <si>
    <t>(COMPANY NO: 564838-V)</t>
  </si>
  <si>
    <t>Goodwill on consolidation</t>
  </si>
  <si>
    <t>Other investments</t>
  </si>
  <si>
    <t>Preference shares</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</si>
  <si>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</si>
  <si>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</si>
  <si>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</si>
  <si>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</si>
  <si>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</si>
  <si>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</si>
  <si>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</si>
  <si>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</si>
  <si>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</si>
  <si>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</si>
  <si>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</si>
  <si>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</si>
  <si>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</si>
  <si>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The Condensed Consolidated Income Statement should be read in conjunction with the notes to the interim financial report.</t>
  </si>
  <si>
    <t>The Condensed Consolidated Balance Sheet should be read in conjunction with the notes to the interim financial report.</t>
  </si>
  <si>
    <t>Depreciation</t>
  </si>
  <si>
    <t>Gain on disposal of PPE</t>
  </si>
  <si>
    <t>Operating profit before working capital changes</t>
  </si>
  <si>
    <t>Changes in working capital</t>
  </si>
  <si>
    <t>Trade and other receivables</t>
  </si>
  <si>
    <t xml:space="preserve">Interest paid </t>
  </si>
  <si>
    <t>Tax paid</t>
  </si>
  <si>
    <t>Proceed from sale of PPE</t>
  </si>
  <si>
    <t>Purchase of PPE</t>
  </si>
  <si>
    <t>Net cash used in investing activities</t>
  </si>
  <si>
    <t>Net increase in cash &amp; cash equiv</t>
  </si>
  <si>
    <t>Cash &amp; cash equiv brought forward</t>
  </si>
  <si>
    <t>Cash &amp; cash equiv carried forward</t>
  </si>
  <si>
    <t>Cashflow from operating activities</t>
  </si>
  <si>
    <t>Cashflow from investing activities</t>
  </si>
  <si>
    <t>Cashflow from financing activities</t>
  </si>
  <si>
    <t xml:space="preserve"> RM'000 </t>
  </si>
  <si>
    <t>-</t>
  </si>
  <si>
    <t>Dividend payable to ICPS shareholders</t>
  </si>
  <si>
    <t xml:space="preserve">Changes in material litigation </t>
  </si>
  <si>
    <t>Hire purchase facilities</t>
  </si>
  <si>
    <t>Long term borrowings:</t>
  </si>
  <si>
    <t>Short term borrowings:</t>
  </si>
  <si>
    <t>RM '000</t>
  </si>
  <si>
    <t xml:space="preserve">Group borrowings </t>
  </si>
  <si>
    <t xml:space="preserve">Quoted and marketable investments </t>
  </si>
  <si>
    <t xml:space="preserve">Unquoted investments and/or properties </t>
  </si>
  <si>
    <t xml:space="preserve">Taxation </t>
  </si>
  <si>
    <t>Not applicable.</t>
  </si>
  <si>
    <t>Variance of actual and forecast profit</t>
  </si>
  <si>
    <t xml:space="preserve">Review of performance </t>
  </si>
  <si>
    <t>purchase &amp; services</t>
  </si>
  <si>
    <t>TTS Teknik Sdn Bhd</t>
  </si>
  <si>
    <t>purchases &amp; services</t>
  </si>
  <si>
    <t>TTS Enterprise Sdn Bhd</t>
  </si>
  <si>
    <t>TTS Engineering Sdn Bhd</t>
  </si>
  <si>
    <t>marine cargo &amp; general insurance</t>
  </si>
  <si>
    <t>TTS Insu-Write Services Sdn Bhd</t>
  </si>
  <si>
    <t>transport charges</t>
  </si>
  <si>
    <t>TTS Transport Sdn Bhd</t>
  </si>
  <si>
    <t>TTS Resources Sdn Bhd's subsidiary companies:-</t>
  </si>
  <si>
    <t>Technical Resources Sdn Bhd</t>
  </si>
  <si>
    <t>Related party transactions for the period under review are as follows:</t>
  </si>
  <si>
    <t>Significant related party transactions</t>
  </si>
  <si>
    <t>There were no significant capital commitments as at the end of the quarter under review.</t>
  </si>
  <si>
    <t>Capital commitments</t>
  </si>
  <si>
    <t>There were no material contingent liabilities for the Group as at the date of this announcement.</t>
  </si>
  <si>
    <t>Contingent liabilities</t>
  </si>
  <si>
    <t>Changes in the composition of the group</t>
  </si>
  <si>
    <t>There were no material events subsequent to the end of the quarter and financial year-to-date under review.</t>
  </si>
  <si>
    <t>Material events subsequent to the end of the interim period</t>
  </si>
  <si>
    <t>Valuation of property, plant and equipment</t>
  </si>
  <si>
    <t>Net profit for the period</t>
  </si>
  <si>
    <t>Profits from operation</t>
  </si>
  <si>
    <t>Unallocated costs</t>
  </si>
  <si>
    <t>Segment profits/(loss)</t>
  </si>
  <si>
    <t>Results</t>
  </si>
  <si>
    <t>Total revenue</t>
  </si>
  <si>
    <t>Inter-segment sales</t>
  </si>
  <si>
    <t>External sales</t>
  </si>
  <si>
    <t>GROUP</t>
  </si>
  <si>
    <t>Inter-company elimination</t>
  </si>
  <si>
    <t>(Business Segments)</t>
  </si>
  <si>
    <t>Primary Segment Analysis</t>
  </si>
  <si>
    <t>Segment information</t>
  </si>
  <si>
    <t>Issuances and repayment of debt and equity securities</t>
  </si>
  <si>
    <t>Material changes in estimates</t>
  </si>
  <si>
    <t>The group's results are not materially affected by any major seasonal or cyclical factors.</t>
  </si>
  <si>
    <t>Seasonal and cyclical factors</t>
  </si>
  <si>
    <t xml:space="preserve">Basis of preparation </t>
  </si>
  <si>
    <t>Number of ordinary share in issue ('000)</t>
  </si>
  <si>
    <t>Profit before taxation</t>
  </si>
  <si>
    <t>Profit after taxation</t>
  </si>
  <si>
    <t>AUDITED</t>
  </si>
  <si>
    <t>* Equity portion of ICPS dividend attributable to shareholders</t>
  </si>
  <si>
    <t>Profit before tax</t>
  </si>
  <si>
    <t>Ordinary shares</t>
  </si>
  <si>
    <t>Review of Current Quarter's Results Against Preceding Quarter Results</t>
  </si>
  <si>
    <t>Interest expense</t>
  </si>
  <si>
    <t>Dividend on ICPS</t>
  </si>
  <si>
    <t>Repayment of HP &amp; finance lease</t>
  </si>
  <si>
    <t>Interest paid on HP &amp; finance lease</t>
  </si>
  <si>
    <t>Trade and other payables</t>
  </si>
  <si>
    <t>Profit for the period</t>
  </si>
  <si>
    <t>INTERIM REPORT</t>
  </si>
  <si>
    <t>PART A2 : SUMMARY OF KEY FINANCIAL INFORMATION</t>
  </si>
  <si>
    <t>AS AT END OF CURRENT QUARTER</t>
  </si>
  <si>
    <t>AS AT PRECEDING FINANCIAL YEAR END</t>
  </si>
  <si>
    <t>Gross interest income</t>
  </si>
  <si>
    <t>Gross interest expense</t>
  </si>
  <si>
    <t>Current Year</t>
  </si>
  <si>
    <t>Preceding Year</t>
  </si>
  <si>
    <t>To Date</t>
  </si>
  <si>
    <t>Corresponding Period</t>
  </si>
  <si>
    <t>(Company No:564838-V)</t>
  </si>
  <si>
    <t>(Incorporated in Malaysia under the Companies Act, 1965</t>
  </si>
  <si>
    <t>All the above borrowings are denominated in Ringgit Malaysia. The trade finance facilities are secured by way of a debenture on the fixed and floating assets of the subsidiary companies and corporate guarantee by the holding company.</t>
  </si>
  <si>
    <t>Peng Fah Engineering Sdn Bhd</t>
  </si>
  <si>
    <t>rental of factory premises</t>
  </si>
  <si>
    <t>Dividend on ICPS's equity portion *</t>
  </si>
  <si>
    <t>TO HIDE</t>
  </si>
  <si>
    <t>Amount due from contract customers</t>
  </si>
  <si>
    <t>Amount due to contract customers</t>
  </si>
  <si>
    <t>Fabrication</t>
  </si>
  <si>
    <t>Mechanical &amp; Electrical and Industrial Air-conditioning</t>
  </si>
  <si>
    <t>Non-Destructive Testing Services</t>
  </si>
  <si>
    <t>Dividend</t>
  </si>
  <si>
    <t>Mr. Yap Kow @ Yap Kim Fah is the substantial shareholder and Director of Technical Resources Sdn. Bhd. and TTS Resources Sdn. Bhd.</t>
  </si>
  <si>
    <t>Mr. Yap Kau @ Yap Yeow Ho is the substantial shareholder and Director of TTS Resources Sdn. Bhd.</t>
  </si>
  <si>
    <t>Basic Earning per share (sen)</t>
  </si>
  <si>
    <t>PART A3 : ADDITIONAL INFORMATION</t>
  </si>
  <si>
    <t>Profit after taxation attributable to ordinary shareholders</t>
  </si>
  <si>
    <t>purchases &amp; services &amp; rental of</t>
  </si>
  <si>
    <t>factory premise</t>
  </si>
  <si>
    <t>The Group has not made any investment in or disposal of any unquoted investments and/or properties during the quarter under review.</t>
  </si>
  <si>
    <t>The group's borrowings as at the end of the reporting quarter and last financial year end are as follows:</t>
  </si>
  <si>
    <t>Unrealised foreign exchange loss</t>
  </si>
  <si>
    <t>Interest paid on trade facilities</t>
  </si>
  <si>
    <t>Profit attributable to ordinary equity</t>
  </si>
  <si>
    <t>holders of the parent</t>
  </si>
  <si>
    <t>Proposed/Declared dividend per share (sen)</t>
  </si>
  <si>
    <t>Net assets per share attributable to ordinary equity holders of the parent(RM)</t>
  </si>
  <si>
    <t>Other operating expenses</t>
  </si>
  <si>
    <t>Tax recoverable</t>
  </si>
  <si>
    <t>Loss on disposal of PPE</t>
  </si>
  <si>
    <t>Loss on disposal of investment in quoted shares</t>
  </si>
  <si>
    <t>30-09-2006</t>
  </si>
  <si>
    <t>Prepaid Lease Payment</t>
  </si>
  <si>
    <t>Investment Properties</t>
  </si>
  <si>
    <t>Conversion of ICPS</t>
  </si>
  <si>
    <t xml:space="preserve">At 1 October 2005 </t>
  </si>
  <si>
    <t>(restated)</t>
  </si>
  <si>
    <t>The carrying value of property, plant and equipment have been brought forward without amendments from the previous annual audited financial statements for the year ended 30 September 2006.</t>
  </si>
  <si>
    <t>Attributable to shareholders of the</t>
  </si>
  <si>
    <t>Company</t>
  </si>
  <si>
    <t>Assets</t>
  </si>
  <si>
    <t>Equity</t>
  </si>
  <si>
    <t>Liabilities</t>
  </si>
  <si>
    <t>Total liabilities</t>
  </si>
  <si>
    <t>Total assets</t>
  </si>
  <si>
    <t>Total equity and liabilities</t>
  </si>
  <si>
    <t>Drawdown /(Repayment) of trade facilities</t>
  </si>
  <si>
    <t>Total recognised income and expenses</t>
  </si>
  <si>
    <t>At 1 October 2006</t>
  </si>
  <si>
    <t xml:space="preserve">   for the period</t>
  </si>
  <si>
    <t>Total Non current liabilities</t>
  </si>
  <si>
    <t>Total Current Liabilities</t>
  </si>
  <si>
    <t>The Condensed Consolidated Statement of Changes in Equity should be read in conjunction with the notes to the interim financial report.</t>
  </si>
  <si>
    <t>Unusual items due to their nature, size or incidence</t>
  </si>
  <si>
    <t>Income tax payable</t>
  </si>
  <si>
    <t>There were no audit qualifications on the annual financial statements for the year ended 30 September 2006.</t>
  </si>
  <si>
    <t>Retained profit</t>
  </si>
  <si>
    <t>Cash generated from /(used in) operations</t>
  </si>
  <si>
    <t>Net cash generated from/(used in) operating activities</t>
  </si>
  <si>
    <t>Net cash (used in)/from financing activities</t>
  </si>
  <si>
    <t>Capitalisation of liability component on</t>
  </si>
  <si>
    <t xml:space="preserve">  dividend</t>
  </si>
  <si>
    <t>There were no material changes in estimates of amount reported in prior financial year that have a material effect on the current quarter under review.</t>
  </si>
  <si>
    <t>The MASB has issued a total of 23 new and revised Financial Reporting Standards and other Interpretations (herein thereafter referred as FRSs).  A total of 18 FRSs were effective for financial periods commencing on or after 1 January 2006, a further 2 FRSs were effective for financial periods commencing on or after 1 October 2006 and another 2 more on or after 1 January 2007, while the remaining 1 FRS will only be effective at a later date to be announced by the MASB.</t>
  </si>
  <si>
    <t>The Group’s audited consolidated financial statements for year ended 30 September 2006 were prepared in accordance with applicable approved accounting standards in Malaysia and therefore certain comparative figures in respect of 2006 have been restated to reflect the relevant adjustments following the introduction of the effective FRSs.</t>
  </si>
  <si>
    <t>With the adoption of FRS 117 as from 1 October 2006, the leasehold interest in the land held for own use is accounted for as being held under an operating lease and the unamortised carrying amount reclassified as the prepaid lease payments. Such prepaid lease payments are amortised on a straight line basis over the remaining lease term of the land.</t>
  </si>
  <si>
    <t>In prior years, the leasehold interest in land held for own use were classified as property, plant and equipment and were stated at cost less accumulated depreciation and impairment loss. The Group adopts a policy to revalue its properties at every 5 years however there were no revaluation done as of todate.</t>
  </si>
  <si>
    <t>The effect of the change in policy has been accounted for retrospectively and certain comparative amounts have been restated.</t>
  </si>
  <si>
    <t xml:space="preserve">With the adoption of FRS 140 as from 1 October 2006, it does not have any effect on the result of the Group as the investment properties will be stated at cost less accumulated depreciation and impairment loss. </t>
  </si>
  <si>
    <t xml:space="preserve">In prior years, properties held for rental to external party and/or for capital appreciation and not occupied by the Group were classified as property, plant and equipment and were stated at cost less accumulated depreciation and impairment loss.  </t>
  </si>
  <si>
    <t>Impairment loss on Investment Properties</t>
  </si>
  <si>
    <t>Retained Profits/(Accumulated Loss)</t>
  </si>
  <si>
    <t xml:space="preserve">Neither APB Resources Berhad nor any of its subsidiaries is engaged in any litigation or arbitration, either as plaintiff or defendant, which has a material effect on the financial position of the company or any of its subsidiaries and the Board does not know of any proceedings pending or threatened, or of any fact likely to give rise to any proceedings, which might materially and adversely affect the position or business of the company or any of its subsidiaries. </t>
  </si>
  <si>
    <t xml:space="preserve">Fully diluted earnings per share (sen) </t>
  </si>
  <si>
    <t>Fully diluted earnings per share (sen)</t>
  </si>
  <si>
    <t>Current year prospects</t>
  </si>
  <si>
    <t>Treasury Shares</t>
  </si>
  <si>
    <t>Treasury shares acquired</t>
  </si>
  <si>
    <t>Bankers' acceptance</t>
  </si>
  <si>
    <t xml:space="preserve">Earnings per share </t>
  </si>
  <si>
    <t>Purchase of own shares</t>
  </si>
  <si>
    <t>Treasury shares</t>
  </si>
  <si>
    <t>There were no issuance or repayment of debt and equity securities during the quarter under review except for :</t>
  </si>
  <si>
    <t>(i) Share buy-back</t>
  </si>
  <si>
    <t>Weighted average number of ordinary shares ('000)</t>
  </si>
  <si>
    <t>Effect of full conversion of ICPS ('000)</t>
  </si>
  <si>
    <t>Add: Savings of ICPS interest (liability portion)</t>
  </si>
  <si>
    <t>Profit after taxation attributable to all shareholders upon conversion of ICPS</t>
  </si>
  <si>
    <t xml:space="preserve">Total equity attributable to the </t>
  </si>
  <si>
    <t xml:space="preserve">  shareholders of the Company</t>
  </si>
  <si>
    <t>As such,  the basic earnings per share and the diluted earnings per share of the Group are the same.</t>
  </si>
  <si>
    <t>The adoption of the new and revised FRSs does not have financial impact on the Group's financial statements except for the following:-</t>
  </si>
  <si>
    <t>The Board expects the Group's performance to remain favourable in view of the continued strong demand globally for process equipments.</t>
  </si>
  <si>
    <t>Prior years adjustments :</t>
  </si>
  <si>
    <t>- 2005</t>
  </si>
  <si>
    <t>- 2006</t>
  </si>
  <si>
    <t xml:space="preserve">   As restated</t>
  </si>
  <si>
    <t>At 1 October 2005</t>
  </si>
  <si>
    <t xml:space="preserve">   As previously stated</t>
  </si>
  <si>
    <t>Prior year adjustments</t>
  </si>
  <si>
    <t>There were no unusual items affecting assets, liabilities, equity, net income or cash flows during the current quarter and financial period-to-date, except for the changes in accounting policies as disclosed in Note 2 and prior years adjustments as disclosed in Note 3.</t>
  </si>
  <si>
    <t xml:space="preserve">Off balance sheet financial instrument </t>
  </si>
  <si>
    <t>Forward Forex Contracts</t>
  </si>
  <si>
    <t>Foreign Currency</t>
  </si>
  <si>
    <t>Exchange Rate</t>
  </si>
  <si>
    <t>Equivalent in RM'000</t>
  </si>
  <si>
    <t>Maturity Date</t>
  </si>
  <si>
    <t>US Dollar</t>
  </si>
  <si>
    <t>Amount (USD'000)</t>
  </si>
  <si>
    <t>Transaction in foreign currencies during the period are recorded in Ringgit Malaysia at rates ruling on the transaction dates . There is minimal credit and financial risk as the contracts are hedged with a reputable bank.</t>
  </si>
  <si>
    <t>Tax expenses understated for the year ended</t>
  </si>
  <si>
    <t xml:space="preserve">A subsidiary of the Company had erroneously booked reinvestment allowances which had expired for its financial year ended 30 September 2005 and 2006 for tax purposes. As a result, the tax expenses amounting to RM514,952 and RM1,786,878 for the financial year ended 30 September 2005 and 2006 respectively have been understated in the accounts. These amounts are accounted for as an adjustment against the opening balance of the retained profits. </t>
  </si>
  <si>
    <t>During the current quarter under review, the Company has made prior year adjustments that have an impact on the retained profits of the Company.</t>
  </si>
  <si>
    <t xml:space="preserve">The Directors are pleased to present the Interim Report for the quarter ended 30 June 2007 as follows: </t>
  </si>
  <si>
    <t>INTERIM FINANCIAL REPORT AS AT 30 JUNE 2007</t>
  </si>
  <si>
    <t>UNAUDITED CONDENSED CONSOLIDATED INCOME STATEMENT FOR THE QUARTER ENDED 30 JUNE 2007</t>
  </si>
  <si>
    <t>AS AT 30 JUNE 2007</t>
  </si>
  <si>
    <t>Quarter ended 30 June 2007</t>
  </si>
  <si>
    <t>Preceding Corresponding quarter ended 30 June 2006</t>
  </si>
  <si>
    <t>UNAUDITED CONDENSED CONSOLIDATED STATEMENT OF CHANGES IN EQUITY FOR THE QUARTER ENDED 30 JUNE 2007</t>
  </si>
  <si>
    <t xml:space="preserve">                         FOR THE QUARTER ENDED 30 JUNE 2007</t>
  </si>
  <si>
    <t>9 months ended 30 June 2007</t>
  </si>
  <si>
    <t xml:space="preserve">At 30 June 2007 </t>
  </si>
  <si>
    <t>9 months ended 30 June 2006</t>
  </si>
  <si>
    <t>At 30 June 2006</t>
  </si>
  <si>
    <t>9 months year ended                  30 June 2007</t>
  </si>
  <si>
    <t>Other operating income</t>
  </si>
  <si>
    <t>Dividend paid</t>
  </si>
  <si>
    <t xml:space="preserve">   for the year ended 30 Sept 2006</t>
  </si>
  <si>
    <t xml:space="preserve">Dividend </t>
  </si>
  <si>
    <t xml:space="preserve"> - Final dividend paid on 12 April 2007</t>
  </si>
  <si>
    <t xml:space="preserve"> - Interim dividend payable on 2 July 2007</t>
  </si>
  <si>
    <t xml:space="preserve">   for the year ending 30 Sept 2007</t>
  </si>
  <si>
    <t xml:space="preserve"> - Final dividend paid on 17 April 2006</t>
  </si>
  <si>
    <t xml:space="preserve">   for the year ended 30 Sept 2005</t>
  </si>
  <si>
    <t xml:space="preserve"> - Interim dividend payable on 3 July 2006</t>
  </si>
  <si>
    <t xml:space="preserve">   for the year ending 30 Sept 2006</t>
  </si>
  <si>
    <t>not yet</t>
  </si>
  <si>
    <t xml:space="preserve">A total of 1,631,300 ordinary shares and 2,030,200 ordinary shares were repurchased from the open market for a total consideration of RM2,711,144 and RM3,322,462 respectively  for the current quarter and financial year to date. These shares were held as treasury shares. The share buy-back transactions were financed by internally generated funds. </t>
  </si>
  <si>
    <t>During the quarter under review, the Company paid a final interim dividend of 2.5% less 27% tax for the year ended 30 September 2006.</t>
  </si>
  <si>
    <t>In addition, the Board of Directors have declared an interim dividend of 3.5% less 27% tax  for the year ending 30 September 2007 which was paid on 2 July 2007.</t>
  </si>
  <si>
    <t xml:space="preserve">compensation for loss of profit </t>
  </si>
  <si>
    <t>margin</t>
  </si>
  <si>
    <t>The following forward contracts sold are outstanding as at 15 August 2007:</t>
  </si>
  <si>
    <t>The basic earnings per share  is calculated by dividing the Group's net profit and the saving of interest on the ICPS (liability portion) by the weighted average number of ordinary shares outstanding of 112,875,002. According to FRS 133, ordinary shares that will be issued upon the conversion of a mandatorily convertible instrument are inclused in the calculation of basic earnings per share.</t>
  </si>
  <si>
    <t>Net assets per share (RM)</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</si>
</sst>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dddd\,\ mmmm\ dd\,\ yyyy"/>
    <numFmt numFmtId="200" formatCode="[$-409]d/mmm/yy;@"/>
    <numFmt numFmtId="201" formatCode="0.0%"/>
    <numFmt numFmtId="202" formatCode="m/d/yyyy;@"/>
    <numFmt numFmtId="203" formatCode="mm/dd/yy;@"/>
    <numFmt numFmtId="204" formatCode="mm/dd/yyyy"/>
    <numFmt numFmtId="205" formatCode="0.0_);[Red]\(0.0\)"/>
  </numFmts>
  <fonts count="40">
    <font>
      <sz val="10"/>
      <name val="Arial"/>
      <family val="0"/>
    </font>
    <font>
      <sz val="8"/>
      <name val="Arial"/>
      <family val="0"/>
    </font>
    <font>
      <b/>
      <sz val="11"/>
      <name val="Arial"/>
      <family val="2"/>
    </font>
    <font>
      <sz val="11"/>
      <name val="Arial"/>
      <family val="2"/>
    </font>
    <font>
      <u val="single"/>
      <sz val="11"/>
      <name val="Arial"/>
      <family val="2"/>
    </font>
    <font>
      <b/>
      <sz val="10"/>
      <name val="Arial Narrow"/>
      <family val="2"/>
    </font>
    <font>
      <b/>
      <sz val="10"/>
      <name val="Arial"/>
      <family val="2"/>
    </font>
    <font>
      <b/>
      <u val="single"/>
      <sz val="10"/>
      <name val="Arial"/>
      <family val="2"/>
    </font>
    <font>
      <u val="single"/>
      <sz val="10"/>
      <name val="Arial"/>
      <family val="2"/>
    </font>
    <font>
      <b/>
      <sz val="12"/>
      <name val="Arial"/>
      <family val="2"/>
    </font>
    <font>
      <sz val="12"/>
      <name val="Arial"/>
      <family val="2"/>
    </font>
    <font>
      <sz val="10"/>
      <name val="Arial Narrow"/>
      <family val="2"/>
    </font>
    <font>
      <b/>
      <sz val="12"/>
      <color indexed="8"/>
      <name val="Arial"/>
      <family val="2"/>
    </font>
    <font>
      <sz val="12"/>
      <color indexed="8"/>
      <name val="Arial"/>
      <family val="2"/>
    </font>
    <font>
      <b/>
      <i/>
      <sz val="10"/>
      <name val="Arial"/>
      <family val="2"/>
    </font>
    <font>
      <i/>
      <sz val="10"/>
      <name val="Arial"/>
      <family val="2"/>
    </font>
    <font>
      <sz val="9"/>
      <name val="Arial"/>
      <family val="2"/>
    </font>
    <font>
      <b/>
      <sz val="9"/>
      <name val="Arial"/>
      <family val="2"/>
    </font>
    <font>
      <b/>
      <i/>
      <sz val="11"/>
      <name val="Arial"/>
      <family val="2"/>
    </font>
    <font>
      <sz val="9"/>
      <name val="Helv"/>
      <family val="0"/>
    </font>
    <font>
      <b/>
      <sz val="8"/>
      <name val="Arial"/>
      <family val="2"/>
    </font>
    <font>
      <sz val="10"/>
      <color indexed="41"/>
      <name val="Arial"/>
      <family val="2"/>
    </font>
    <font>
      <b/>
      <sz val="14"/>
      <name val="Times New Roman"/>
      <family val="1"/>
    </font>
    <font>
      <sz val="10"/>
      <name val="Times New Roman"/>
      <family val="1"/>
    </font>
    <font>
      <sz val="11"/>
      <color indexed="10"/>
      <name val="Arial"/>
      <family val="2"/>
    </font>
    <font>
      <u val="single"/>
      <sz val="10"/>
      <color indexed="12"/>
      <name val="Arial"/>
      <family val="0"/>
    </font>
    <font>
      <u val="single"/>
      <sz val="10"/>
      <color indexed="36"/>
      <name val="Arial"/>
      <family val="0"/>
    </font>
    <font>
      <sz val="10"/>
      <color indexed="9"/>
      <name val="Arial"/>
      <family val="2"/>
    </font>
    <font>
      <sz val="11"/>
      <color indexed="9"/>
      <name val="Arial"/>
      <family val="2"/>
    </font>
    <font>
      <sz val="10"/>
      <color indexed="10"/>
      <name val="Arial"/>
      <family val="2"/>
    </font>
    <font>
      <sz val="10"/>
      <color indexed="22"/>
      <name val="Arial"/>
      <family val="2"/>
    </font>
    <font>
      <b/>
      <sz val="11"/>
      <color indexed="10"/>
      <name val="Arial"/>
      <family val="2"/>
    </font>
    <font>
      <sz val="12"/>
      <name val="Times New Roman"/>
      <family val="0"/>
    </font>
    <font>
      <sz val="11"/>
      <color indexed="8"/>
      <name val="Arial"/>
      <family val="2"/>
    </font>
    <font>
      <i/>
      <sz val="11"/>
      <name val="Arial"/>
      <family val="2"/>
    </font>
    <font>
      <vertAlign val="subscript"/>
      <sz val="11"/>
      <name val="Arial"/>
      <family val="2"/>
    </font>
    <font>
      <sz val="11"/>
      <color indexed="12"/>
      <name val="Arial"/>
      <family val="2"/>
    </font>
    <font>
      <sz val="7"/>
      <name val="Arial"/>
      <family val="2"/>
    </font>
    <font>
      <b/>
      <sz val="10"/>
      <name val="Times New Roman"/>
      <family val="1"/>
    </font>
    <font>
      <sz val="10"/>
      <color indexed="44"/>
      <name val="Arial"/>
      <family val="2"/>
    </font>
  </fonts>
  <fills count="4">
    <fill>
      <patternFill/>
    </fill>
    <fill>
      <patternFill patternType="gray125"/>
    </fill>
    <fill>
      <patternFill patternType="solid">
        <fgColor indexed="45"/>
        <bgColor indexed="64"/>
      </patternFill>
    </fill>
    <fill>
      <patternFill patternType="solid">
        <fgColor indexed="47"/>
        <bgColor indexed="64"/>
      </patternFill>
    </fill>
  </fills>
  <borders count="39">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style="double"/>
    </border>
    <border>
      <left style="thin"/>
      <right style="thin"/>
      <top style="thin"/>
      <bottom style="thin"/>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style="dashed"/>
    </border>
    <border>
      <left style="thin"/>
      <right style="thin"/>
      <top>
        <color indexed="63"/>
      </top>
      <bottom style="dashed"/>
    </border>
    <border>
      <left>
        <color indexed="63"/>
      </left>
      <right style="thin"/>
      <top>
        <color indexed="63"/>
      </top>
      <bottom style="dash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2" fillId="0" borderId="0">
      <alignment/>
      <protection/>
    </xf>
    <xf numFmtId="9" fontId="0" fillId="0" borderId="0" applyFont="0" applyFill="0" applyBorder="0" applyAlignment="0" applyProtection="0"/>
  </cellStyleXfs>
  <cellXfs count="534">
    <xf numFmtId="0" fontId="0" fillId="0" borderId="0" xfId="0" applyAlignment="1">
      <alignment/>
    </xf>
    <xf numFmtId="174" fontId="0" fillId="0" borderId="0" xfId="15" applyNumberFormat="1" applyFont="1" applyAlignment="1">
      <alignment horizontal="right" vertical="top"/>
    </xf>
    <xf numFmtId="0" fontId="2" fillId="0" borderId="0" xfId="0" applyFont="1" applyAlignment="1">
      <alignment/>
    </xf>
    <xf numFmtId="0" fontId="3" fillId="0" borderId="0" xfId="0" applyFont="1" applyAlignment="1">
      <alignment/>
    </xf>
    <xf numFmtId="0" fontId="3"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vertical="top" wrapText="1"/>
    </xf>
    <xf numFmtId="174" fontId="3" fillId="0" borderId="0" xfId="15" applyNumberFormat="1" applyFont="1" applyAlignment="1">
      <alignment/>
    </xf>
    <xf numFmtId="0" fontId="3" fillId="0" borderId="0" xfId="0" applyFont="1" applyAlignment="1" applyProtection="1">
      <alignment/>
      <protection/>
    </xf>
    <xf numFmtId="174" fontId="3" fillId="0" borderId="0" xfId="15" applyNumberFormat="1" applyFont="1" applyAlignment="1" applyProtection="1">
      <alignment/>
      <protection/>
    </xf>
    <xf numFmtId="174" fontId="3" fillId="0" borderId="1" xfId="15" applyNumberFormat="1" applyFont="1" applyBorder="1" applyAlignment="1">
      <alignment/>
    </xf>
    <xf numFmtId="174" fontId="3" fillId="0" borderId="2" xfId="15" applyNumberFormat="1" applyFont="1" applyBorder="1" applyAlignment="1">
      <alignment/>
    </xf>
    <xf numFmtId="0" fontId="3" fillId="0" borderId="0" xfId="0" applyFont="1" applyAlignment="1">
      <alignment/>
    </xf>
    <xf numFmtId="0" fontId="3" fillId="0" borderId="0" xfId="0" applyNumberFormat="1" applyFont="1" applyAlignment="1">
      <alignment/>
    </xf>
    <xf numFmtId="0" fontId="2" fillId="0" borderId="0" xfId="0" applyFont="1" applyAlignment="1">
      <alignment/>
    </xf>
    <xf numFmtId="0" fontId="3" fillId="0" borderId="0" xfId="0" applyFont="1" applyAlignment="1">
      <alignment horizontal="righ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xf>
    <xf numFmtId="172" fontId="0" fillId="0" borderId="0" xfId="15" applyNumberFormat="1" applyFont="1" applyAlignment="1">
      <alignment horizontal="center" vertical="top"/>
    </xf>
    <xf numFmtId="174" fontId="0" fillId="0" borderId="0" xfId="15" applyNumberFormat="1" applyFont="1" applyAlignment="1">
      <alignment vertical="top"/>
    </xf>
    <xf numFmtId="174" fontId="0" fillId="0" borderId="0" xfId="15" applyNumberFormat="1" applyFont="1" applyBorder="1" applyAlignment="1">
      <alignment vertical="top"/>
    </xf>
    <xf numFmtId="0" fontId="8" fillId="0" borderId="0" xfId="0" applyFont="1" applyAlignment="1">
      <alignment vertical="top"/>
    </xf>
    <xf numFmtId="0" fontId="0" fillId="0" borderId="0" xfId="0" applyFont="1" applyAlignment="1">
      <alignment horizontal="left" vertical="top" wrapText="1"/>
    </xf>
    <xf numFmtId="0" fontId="9" fillId="0" borderId="0" xfId="0" applyFont="1" applyAlignment="1">
      <alignment horizontal="center" vertical="top"/>
    </xf>
    <xf numFmtId="0" fontId="10" fillId="0" borderId="0" xfId="0" applyFont="1" applyAlignment="1">
      <alignment vertical="top"/>
    </xf>
    <xf numFmtId="0" fontId="6" fillId="0" borderId="0" xfId="0" applyFont="1" applyBorder="1" applyAlignment="1">
      <alignment horizontal="right" vertical="top"/>
    </xf>
    <xf numFmtId="0" fontId="9" fillId="0" borderId="0" xfId="0" applyFont="1" applyAlignment="1">
      <alignment vertical="top"/>
    </xf>
    <xf numFmtId="174" fontId="3" fillId="0" borderId="0" xfId="15" applyNumberFormat="1" applyFont="1" applyBorder="1" applyAlignment="1">
      <alignment/>
    </xf>
    <xf numFmtId="0" fontId="3" fillId="0" borderId="0" xfId="0" applyNumberFormat="1" applyFont="1" applyFill="1" applyAlignment="1">
      <alignment/>
    </xf>
    <xf numFmtId="0" fontId="3"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xf>
    <xf numFmtId="174" fontId="0" fillId="0" borderId="0" xfId="15" applyNumberFormat="1" applyFont="1" applyBorder="1" applyAlignment="1">
      <alignment/>
    </xf>
    <xf numFmtId="0" fontId="2" fillId="0" borderId="0" xfId="0" applyFont="1" applyFill="1" applyAlignment="1">
      <alignment/>
    </xf>
    <xf numFmtId="0" fontId="3" fillId="0" borderId="0" xfId="0" applyFont="1" applyFill="1" applyAlignment="1">
      <alignment/>
    </xf>
    <xf numFmtId="174" fontId="3" fillId="0" borderId="0" xfId="15" applyNumberFormat="1" applyFont="1" applyFill="1" applyAlignment="1">
      <alignment/>
    </xf>
    <xf numFmtId="0" fontId="18" fillId="0" borderId="0" xfId="0" applyFont="1" applyAlignment="1">
      <alignment/>
    </xf>
    <xf numFmtId="0" fontId="9" fillId="0" borderId="3" xfId="0" applyFont="1" applyFill="1" applyBorder="1" applyAlignment="1">
      <alignment horizontal="center" vertic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0" fillId="0" borderId="3" xfId="0" applyFill="1" applyBorder="1" applyAlignment="1">
      <alignment horizontal="center" vertical="center"/>
    </xf>
    <xf numFmtId="0" fontId="0" fillId="0" borderId="0" xfId="0" applyFill="1" applyBorder="1" applyAlignment="1">
      <alignment/>
    </xf>
    <xf numFmtId="0" fontId="0" fillId="0" borderId="4" xfId="0" applyFill="1" applyBorder="1" applyAlignment="1">
      <alignment/>
    </xf>
    <xf numFmtId="0" fontId="1" fillId="0" borderId="0" xfId="0" applyFont="1" applyFill="1" applyBorder="1" applyAlignment="1">
      <alignment horizontal="center"/>
    </xf>
    <xf numFmtId="0" fontId="1" fillId="0" borderId="5" xfId="0" applyFont="1" applyFill="1" applyBorder="1" applyAlignment="1">
      <alignment horizontal="center"/>
    </xf>
    <xf numFmtId="0" fontId="6" fillId="0" borderId="0" xfId="0" applyFont="1" applyFill="1" applyBorder="1" applyAlignment="1">
      <alignment/>
    </xf>
    <xf numFmtId="37" fontId="16" fillId="0" borderId="0" xfId="0" applyNumberFormat="1" applyFont="1" applyFill="1" applyBorder="1" applyAlignment="1">
      <alignment/>
    </xf>
    <xf numFmtId="37" fontId="16" fillId="0" borderId="5" xfId="0" applyNumberFormat="1" applyFont="1" applyFill="1" applyBorder="1" applyAlignment="1">
      <alignment/>
    </xf>
    <xf numFmtId="37" fontId="0" fillId="0" borderId="4" xfId="0" applyNumberFormat="1" applyFont="1" applyFill="1" applyBorder="1" applyAlignment="1">
      <alignment/>
    </xf>
    <xf numFmtId="0" fontId="0" fillId="0" borderId="0" xfId="0" applyFont="1" applyFill="1" applyBorder="1" applyAlignment="1">
      <alignment/>
    </xf>
    <xf numFmtId="39" fontId="16" fillId="0" borderId="0" xfId="0" applyNumberFormat="1" applyFont="1" applyFill="1" applyBorder="1" applyAlignment="1">
      <alignment/>
    </xf>
    <xf numFmtId="39" fontId="16" fillId="0" borderId="5" xfId="0" applyNumberFormat="1" applyFont="1" applyFill="1" applyBorder="1" applyAlignment="1">
      <alignment/>
    </xf>
    <xf numFmtId="37" fontId="1" fillId="0" borderId="0" xfId="0" applyNumberFormat="1" applyFont="1" applyFill="1" applyBorder="1" applyAlignment="1">
      <alignment/>
    </xf>
    <xf numFmtId="37" fontId="1" fillId="0" borderId="5" xfId="0" applyNumberFormat="1" applyFont="1" applyFill="1" applyBorder="1" applyAlignment="1">
      <alignment/>
    </xf>
    <xf numFmtId="37" fontId="16" fillId="0" borderId="6" xfId="0" applyNumberFormat="1" applyFont="1" applyFill="1" applyBorder="1" applyAlignment="1">
      <alignment/>
    </xf>
    <xf numFmtId="0" fontId="0" fillId="0" borderId="7" xfId="0" applyFill="1" applyBorder="1" applyAlignment="1">
      <alignment horizontal="center" vertical="center"/>
    </xf>
    <xf numFmtId="0" fontId="0" fillId="0" borderId="8" xfId="0" applyFill="1" applyBorder="1" applyAlignment="1">
      <alignment/>
    </xf>
    <xf numFmtId="38" fontId="16" fillId="0" borderId="8" xfId="0" applyNumberFormat="1" applyFont="1" applyFill="1" applyBorder="1" applyAlignment="1">
      <alignment/>
    </xf>
    <xf numFmtId="0" fontId="0" fillId="0" borderId="9" xfId="0" applyFill="1" applyBorder="1" applyAlignment="1">
      <alignment/>
    </xf>
    <xf numFmtId="0" fontId="0" fillId="0" borderId="0" xfId="0" applyFill="1" applyBorder="1" applyAlignment="1">
      <alignment horizontal="center" vertical="center"/>
    </xf>
    <xf numFmtId="0" fontId="16" fillId="0" borderId="3"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21" fillId="0" borderId="4" xfId="0" applyFont="1" applyFill="1" applyBorder="1" applyAlignment="1">
      <alignment/>
    </xf>
    <xf numFmtId="0" fontId="20" fillId="0" borderId="0" xfId="0" applyFont="1" applyFill="1" applyBorder="1" applyAlignment="1">
      <alignment horizontal="center"/>
    </xf>
    <xf numFmtId="0" fontId="20" fillId="0" borderId="10" xfId="0" applyFont="1" applyFill="1" applyBorder="1" applyAlignment="1">
      <alignment horizontal="center"/>
    </xf>
    <xf numFmtId="0" fontId="20" fillId="0" borderId="5" xfId="0" applyFont="1" applyFill="1" applyBorder="1" applyAlignment="1">
      <alignment horizontal="center"/>
    </xf>
    <xf numFmtId="0" fontId="20" fillId="0" borderId="6" xfId="0" applyFont="1" applyFill="1" applyBorder="1" applyAlignment="1">
      <alignment horizontal="center"/>
    </xf>
    <xf numFmtId="0" fontId="20" fillId="0" borderId="8" xfId="0" applyFont="1" applyFill="1" applyBorder="1" applyAlignment="1">
      <alignment horizontal="center"/>
    </xf>
    <xf numFmtId="0" fontId="0" fillId="0" borderId="0" xfId="0" applyFill="1" applyAlignment="1">
      <alignment/>
    </xf>
    <xf numFmtId="0" fontId="16" fillId="0" borderId="7" xfId="0" applyFont="1" applyFill="1" applyBorder="1" applyAlignment="1" applyProtection="1">
      <alignment horizontal="center" vertical="center"/>
      <protection/>
    </xf>
    <xf numFmtId="0" fontId="16" fillId="0" borderId="8" xfId="0" applyFont="1" applyFill="1" applyBorder="1" applyAlignment="1" applyProtection="1">
      <alignment horizontal="left"/>
      <protection/>
    </xf>
    <xf numFmtId="0" fontId="16" fillId="0" borderId="8" xfId="0" applyFont="1" applyFill="1" applyBorder="1" applyAlignment="1" applyProtection="1">
      <alignment/>
      <protection/>
    </xf>
    <xf numFmtId="0" fontId="19" fillId="0" borderId="9" xfId="0" applyFont="1" applyFill="1" applyBorder="1" applyAlignment="1" applyProtection="1">
      <alignment/>
      <protection/>
    </xf>
    <xf numFmtId="0" fontId="16"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20" fillId="0" borderId="0" xfId="0" applyFont="1" applyFill="1" applyBorder="1" applyAlignment="1">
      <alignment/>
    </xf>
    <xf numFmtId="0" fontId="20" fillId="0" borderId="5" xfId="0" applyFont="1" applyFill="1" applyBorder="1" applyAlignment="1">
      <alignment/>
    </xf>
    <xf numFmtId="0" fontId="0" fillId="0" borderId="4" xfId="0" applyFont="1" applyFill="1" applyBorder="1" applyAlignment="1">
      <alignment horizontal="justify" vertical="center"/>
    </xf>
    <xf numFmtId="0" fontId="17" fillId="0" borderId="11" xfId="0" applyFont="1" applyFill="1" applyBorder="1" applyAlignment="1">
      <alignment horizontal="centerContinuous"/>
    </xf>
    <xf numFmtId="0" fontId="16" fillId="0" borderId="2" xfId="0" applyFont="1" applyFill="1" applyBorder="1" applyAlignment="1">
      <alignment horizontal="centerContinuous"/>
    </xf>
    <xf numFmtId="0" fontId="16" fillId="0" borderId="12" xfId="0" applyFont="1" applyFill="1" applyBorder="1" applyAlignment="1">
      <alignment horizontal="centerContinuous"/>
    </xf>
    <xf numFmtId="0" fontId="17" fillId="0" borderId="0" xfId="0" applyFont="1" applyFill="1" applyBorder="1" applyAlignment="1">
      <alignment/>
    </xf>
    <xf numFmtId="0" fontId="17" fillId="0" borderId="5"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16" fillId="0" borderId="13" xfId="0" applyFont="1" applyFill="1" applyBorder="1" applyAlignment="1" applyProtection="1">
      <alignment horizontal="center" vertical="center"/>
      <protection/>
    </xf>
    <xf numFmtId="0" fontId="16" fillId="0" borderId="14" xfId="0" applyFont="1" applyFill="1" applyBorder="1" applyAlignment="1" applyProtection="1">
      <alignment/>
      <protection/>
    </xf>
    <xf numFmtId="0" fontId="16" fillId="0" borderId="15" xfId="0" applyFont="1" applyFill="1" applyBorder="1" applyAlignment="1" applyProtection="1">
      <alignment/>
      <protection/>
    </xf>
    <xf numFmtId="0" fontId="16" fillId="0" borderId="3" xfId="0" applyFont="1" applyFill="1" applyBorder="1" applyAlignment="1" applyProtection="1">
      <alignment horizontal="center" vertical="center"/>
      <protection/>
    </xf>
    <xf numFmtId="0" fontId="16" fillId="0" borderId="4" xfId="0" applyFont="1" applyFill="1" applyBorder="1" applyAlignment="1" applyProtection="1">
      <alignment/>
      <protection/>
    </xf>
    <xf numFmtId="0" fontId="0" fillId="0" borderId="3" xfId="0" applyFill="1" applyBorder="1" applyAlignment="1">
      <alignment vertical="center"/>
    </xf>
    <xf numFmtId="0" fontId="17" fillId="0" borderId="0" xfId="0" applyFont="1" applyFill="1" applyBorder="1" applyAlignment="1" applyProtection="1">
      <alignment/>
      <protection/>
    </xf>
    <xf numFmtId="0" fontId="19" fillId="0" borderId="4" xfId="0" applyFont="1" applyFill="1" applyBorder="1" applyAlignment="1" applyProtection="1">
      <alignment/>
      <protection/>
    </xf>
    <xf numFmtId="0" fontId="17" fillId="0" borderId="3"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21" fillId="0" borderId="9" xfId="0" applyFont="1" applyFill="1" applyBorder="1" applyAlignment="1">
      <alignment/>
    </xf>
    <xf numFmtId="0" fontId="17" fillId="0" borderId="2" xfId="0" applyFont="1" applyFill="1" applyBorder="1" applyAlignment="1">
      <alignment horizontal="centerContinuous"/>
    </xf>
    <xf numFmtId="0" fontId="17" fillId="0" borderId="12" xfId="0" applyFont="1" applyFill="1" applyBorder="1" applyAlignment="1">
      <alignment horizontal="centerContinuous"/>
    </xf>
    <xf numFmtId="0" fontId="17" fillId="0" borderId="6" xfId="0" applyFont="1" applyFill="1" applyBorder="1" applyAlignment="1">
      <alignment horizontal="center"/>
    </xf>
    <xf numFmtId="0" fontId="17" fillId="0" borderId="16" xfId="0" applyFont="1" applyFill="1" applyBorder="1" applyAlignment="1">
      <alignment horizontal="center"/>
    </xf>
    <xf numFmtId="0" fontId="17" fillId="0" borderId="16" xfId="0" applyFont="1" applyFill="1" applyBorder="1" applyAlignment="1">
      <alignment horizontal="centerContinuous"/>
    </xf>
    <xf numFmtId="0" fontId="17" fillId="0" borderId="6" xfId="0" applyFont="1" applyFill="1" applyBorder="1" applyAlignment="1">
      <alignment horizontal="centerContinuous"/>
    </xf>
    <xf numFmtId="0" fontId="17" fillId="0" borderId="10" xfId="0" applyFont="1" applyFill="1" applyBorder="1" applyAlignment="1">
      <alignment horizontal="centerContinuous"/>
    </xf>
    <xf numFmtId="0" fontId="6" fillId="0" borderId="3" xfId="0" applyFont="1" applyFill="1" applyBorder="1" applyAlignment="1">
      <alignment horizontal="center" vertical="center"/>
    </xf>
    <xf numFmtId="0" fontId="6" fillId="0" borderId="4" xfId="0" applyFont="1" applyFill="1" applyBorder="1" applyAlignment="1">
      <alignment/>
    </xf>
    <xf numFmtId="0" fontId="6" fillId="0" borderId="0" xfId="0" applyFont="1" applyFill="1" applyAlignment="1">
      <alignment/>
    </xf>
    <xf numFmtId="0" fontId="0" fillId="0" borderId="8" xfId="0" applyFont="1" applyFill="1" applyBorder="1" applyAlignment="1">
      <alignment/>
    </xf>
    <xf numFmtId="38" fontId="16" fillId="0" borderId="17" xfId="0" applyNumberFormat="1" applyFont="1" applyFill="1" applyBorder="1" applyAlignment="1">
      <alignment/>
    </xf>
    <xf numFmtId="0" fontId="16" fillId="0" borderId="18" xfId="0" applyFont="1" applyFill="1" applyBorder="1" applyAlignment="1" applyProtection="1">
      <alignment/>
      <protection/>
    </xf>
    <xf numFmtId="0" fontId="20" fillId="0" borderId="17" xfId="0" applyFont="1" applyFill="1" applyBorder="1" applyAlignment="1">
      <alignment horizontal="center"/>
    </xf>
    <xf numFmtId="174" fontId="0" fillId="0" borderId="5" xfId="15" applyNumberFormat="1" applyFont="1" applyBorder="1" applyAlignment="1">
      <alignment horizontal="right" vertical="top"/>
    </xf>
    <xf numFmtId="0" fontId="6" fillId="0" borderId="1" xfId="0" applyFont="1" applyBorder="1" applyAlignment="1">
      <alignment horizontal="center" vertical="top"/>
    </xf>
    <xf numFmtId="174" fontId="0" fillId="0" borderId="5" xfId="15" applyNumberFormat="1" applyFont="1" applyBorder="1" applyAlignment="1" applyProtection="1">
      <alignment horizontal="right"/>
      <protection/>
    </xf>
    <xf numFmtId="174" fontId="0" fillId="0" borderId="19" xfId="15" applyNumberFormat="1" applyFont="1" applyBorder="1" applyAlignment="1" applyProtection="1">
      <alignment horizontal="right"/>
      <protection/>
    </xf>
    <xf numFmtId="174" fontId="0" fillId="0" borderId="11" xfId="15" applyNumberFormat="1" applyFont="1" applyBorder="1" applyAlignment="1" applyProtection="1">
      <alignment horizontal="right"/>
      <protection/>
    </xf>
    <xf numFmtId="174" fontId="0" fillId="0" borderId="20" xfId="15" applyNumberFormat="1" applyFont="1" applyBorder="1" applyAlignment="1">
      <alignment horizontal="right" vertical="top"/>
    </xf>
    <xf numFmtId="0" fontId="6" fillId="0" borderId="11" xfId="0" applyFont="1" applyBorder="1" applyAlignment="1">
      <alignment horizontal="right" vertical="top" wrapText="1"/>
    </xf>
    <xf numFmtId="174" fontId="6" fillId="0" borderId="5" xfId="15" applyNumberFormat="1" applyFont="1" applyBorder="1" applyAlignment="1">
      <alignment horizontal="right" vertical="top"/>
    </xf>
    <xf numFmtId="0" fontId="17" fillId="0" borderId="1" xfId="0" applyFont="1" applyFill="1" applyBorder="1" applyAlignment="1">
      <alignment horizontal="center"/>
    </xf>
    <xf numFmtId="0" fontId="17" fillId="0" borderId="2" xfId="0" applyFont="1" applyFill="1" applyBorder="1" applyAlignment="1">
      <alignment horizontal="center"/>
    </xf>
    <xf numFmtId="174" fontId="5" fillId="0" borderId="21" xfId="15" applyNumberFormat="1" applyFont="1" applyBorder="1" applyAlignment="1">
      <alignment horizontal="right"/>
    </xf>
    <xf numFmtId="14" fontId="17" fillId="0" borderId="22" xfId="0" applyNumberFormat="1" applyFont="1" applyFill="1" applyBorder="1" applyAlignment="1">
      <alignment horizontal="center"/>
    </xf>
    <xf numFmtId="14" fontId="17" fillId="0" borderId="10" xfId="0" applyNumberFormat="1" applyFont="1" applyFill="1" applyBorder="1" applyAlignment="1">
      <alignment horizontal="center"/>
    </xf>
    <xf numFmtId="14" fontId="17" fillId="0" borderId="0" xfId="0" applyNumberFormat="1" applyFont="1" applyFill="1" applyBorder="1" applyAlignment="1">
      <alignment horizontal="center"/>
    </xf>
    <xf numFmtId="14" fontId="17" fillId="0" borderId="5" xfId="0" applyNumberFormat="1" applyFont="1" applyFill="1" applyBorder="1" applyAlignment="1">
      <alignment horizontal="center"/>
    </xf>
    <xf numFmtId="174" fontId="5" fillId="0" borderId="10" xfId="15" applyNumberFormat="1" applyFont="1" applyBorder="1" applyAlignment="1">
      <alignment horizontal="center"/>
    </xf>
    <xf numFmtId="174" fontId="11" fillId="0" borderId="10" xfId="15" applyNumberFormat="1" applyFont="1" applyBorder="1" applyAlignment="1">
      <alignment horizontal="center"/>
    </xf>
    <xf numFmtId="0" fontId="0" fillId="0" borderId="3" xfId="0" applyFont="1" applyFill="1" applyBorder="1" applyAlignment="1">
      <alignment horizontal="center" vertical="center"/>
    </xf>
    <xf numFmtId="0" fontId="0" fillId="0" borderId="0" xfId="0" applyFont="1" applyFill="1" applyBorder="1" applyAlignment="1">
      <alignment/>
    </xf>
    <xf numFmtId="37" fontId="0" fillId="0" borderId="16" xfId="0" applyNumberFormat="1" applyFont="1" applyFill="1" applyBorder="1" applyAlignment="1">
      <alignment/>
    </xf>
    <xf numFmtId="37" fontId="0" fillId="0" borderId="0" xfId="0" applyNumberFormat="1" applyFont="1" applyFill="1" applyBorder="1" applyAlignment="1">
      <alignment/>
    </xf>
    <xf numFmtId="37" fontId="0" fillId="0" borderId="5" xfId="0" applyNumberFormat="1" applyFont="1" applyFill="1" applyBorder="1" applyAlignment="1">
      <alignment/>
    </xf>
    <xf numFmtId="37" fontId="0" fillId="0" borderId="4" xfId="0" applyNumberFormat="1" applyFont="1" applyFill="1" applyBorder="1" applyAlignment="1">
      <alignment/>
    </xf>
    <xf numFmtId="0" fontId="0" fillId="0" borderId="0" xfId="0" applyFont="1" applyFill="1" applyAlignment="1">
      <alignment/>
    </xf>
    <xf numFmtId="37" fontId="0" fillId="0" borderId="10" xfId="0" applyNumberFormat="1" applyFont="1" applyFill="1" applyBorder="1" applyAlignment="1">
      <alignment/>
    </xf>
    <xf numFmtId="39" fontId="0" fillId="0" borderId="10" xfId="0" applyNumberFormat="1" applyFont="1" applyFill="1" applyBorder="1" applyAlignment="1">
      <alignment/>
    </xf>
    <xf numFmtId="0" fontId="6" fillId="0" borderId="5" xfId="0" applyFont="1" applyFill="1" applyBorder="1" applyAlignment="1">
      <alignment horizontal="center"/>
    </xf>
    <xf numFmtId="0" fontId="6" fillId="0" borderId="10"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applyAlignment="1">
      <alignment horizontal="center"/>
    </xf>
    <xf numFmtId="0" fontId="0" fillId="0" borderId="4" xfId="0" applyFont="1" applyFill="1" applyBorder="1" applyAlignment="1">
      <alignment/>
    </xf>
    <xf numFmtId="0" fontId="0" fillId="0" borderId="0" xfId="0" applyFont="1" applyFill="1" applyAlignment="1">
      <alignment/>
    </xf>
    <xf numFmtId="0" fontId="0" fillId="0" borderId="3" xfId="0" applyFont="1" applyFill="1" applyBorder="1" applyAlignment="1">
      <alignment horizontal="center" vertical="center"/>
    </xf>
    <xf numFmtId="0" fontId="0" fillId="0" borderId="0" xfId="0" applyFont="1" applyFill="1" applyBorder="1" applyAlignment="1">
      <alignment/>
    </xf>
    <xf numFmtId="37" fontId="0" fillId="0" borderId="10" xfId="0" applyNumberFormat="1" applyFont="1" applyFill="1" applyBorder="1" applyAlignment="1">
      <alignment/>
    </xf>
    <xf numFmtId="0" fontId="0" fillId="0" borderId="10" xfId="0" applyFont="1" applyFill="1" applyBorder="1" applyAlignment="1">
      <alignment horizontal="right"/>
    </xf>
    <xf numFmtId="0" fontId="0" fillId="0" borderId="0" xfId="0" applyFont="1" applyFill="1" applyBorder="1" applyAlignment="1">
      <alignment horizontal="right"/>
    </xf>
    <xf numFmtId="37" fontId="0" fillId="0" borderId="22" xfId="0" applyNumberFormat="1" applyFont="1" applyFill="1" applyBorder="1" applyAlignment="1">
      <alignment/>
    </xf>
    <xf numFmtId="0" fontId="0" fillId="0" borderId="22" xfId="0" applyFont="1" applyFill="1" applyBorder="1" applyAlignment="1">
      <alignment horizontal="right"/>
    </xf>
    <xf numFmtId="0" fontId="0" fillId="0" borderId="1" xfId="0" applyFont="1" applyFill="1" applyBorder="1" applyAlignment="1">
      <alignment horizontal="right"/>
    </xf>
    <xf numFmtId="0" fontId="9" fillId="0" borderId="0" xfId="0" applyFont="1" applyBorder="1" applyAlignment="1">
      <alignment vertical="top"/>
    </xf>
    <xf numFmtId="0" fontId="0" fillId="0" borderId="0" xfId="0" applyFont="1" applyFill="1" applyAlignment="1">
      <alignment vertical="top"/>
    </xf>
    <xf numFmtId="0" fontId="0" fillId="0" borderId="0" xfId="0" applyFont="1" applyFill="1" applyBorder="1" applyAlignment="1">
      <alignment vertical="top"/>
    </xf>
    <xf numFmtId="174" fontId="0" fillId="0" borderId="0" xfId="15" applyNumberFormat="1" applyFont="1" applyFill="1" applyBorder="1" applyAlignment="1">
      <alignment vertical="top"/>
    </xf>
    <xf numFmtId="0" fontId="24" fillId="0" borderId="0" xfId="0" applyFont="1" applyFill="1" applyAlignment="1">
      <alignment/>
    </xf>
    <xf numFmtId="174" fontId="3" fillId="0" borderId="1" xfId="15" applyNumberFormat="1" applyFont="1" applyFill="1" applyBorder="1" applyAlignment="1">
      <alignment/>
    </xf>
    <xf numFmtId="0" fontId="8" fillId="0" borderId="10" xfId="0" applyFont="1" applyFill="1" applyBorder="1" applyAlignment="1">
      <alignment horizontal="center" vertical="top"/>
    </xf>
    <xf numFmtId="0" fontId="0" fillId="0" borderId="10" xfId="0" applyFont="1" applyFill="1" applyBorder="1" applyAlignment="1">
      <alignment vertical="top"/>
    </xf>
    <xf numFmtId="174" fontId="0" fillId="0" borderId="10" xfId="15" applyNumberFormat="1" applyFont="1" applyFill="1" applyBorder="1" applyAlignment="1">
      <alignment horizontal="right" vertical="top"/>
    </xf>
    <xf numFmtId="174" fontId="0" fillId="0" borderId="10" xfId="15" applyNumberFormat="1" applyFont="1" applyFill="1" applyBorder="1" applyAlignment="1">
      <alignment vertical="top"/>
    </xf>
    <xf numFmtId="174" fontId="0" fillId="0" borderId="22" xfId="15" applyNumberFormat="1" applyFont="1" applyFill="1" applyBorder="1" applyAlignment="1">
      <alignment horizontal="right" vertical="top"/>
    </xf>
    <xf numFmtId="174" fontId="0" fillId="0" borderId="22" xfId="15" applyNumberFormat="1" applyFont="1" applyFill="1" applyBorder="1" applyAlignment="1">
      <alignment vertical="top"/>
    </xf>
    <xf numFmtId="174" fontId="0" fillId="0" borderId="23" xfId="15" applyNumberFormat="1" applyFont="1" applyFill="1" applyBorder="1" applyAlignment="1">
      <alignment vertical="top"/>
    </xf>
    <xf numFmtId="174" fontId="0" fillId="0" borderId="10" xfId="15" applyNumberFormat="1" applyFont="1" applyFill="1" applyBorder="1" applyAlignment="1">
      <alignment/>
    </xf>
    <xf numFmtId="174" fontId="3" fillId="0" borderId="0" xfId="15" applyNumberFormat="1" applyFont="1" applyFill="1" applyAlignment="1">
      <alignment/>
    </xf>
    <xf numFmtId="0" fontId="10" fillId="0" borderId="13" xfId="0" applyFont="1" applyBorder="1" applyAlignment="1">
      <alignment vertical="top"/>
    </xf>
    <xf numFmtId="0" fontId="10" fillId="0" borderId="15" xfId="0" applyFont="1" applyBorder="1" applyAlignment="1">
      <alignment vertical="top"/>
    </xf>
    <xf numFmtId="0" fontId="10" fillId="0" borderId="3" xfId="0" applyFont="1" applyBorder="1" applyAlignment="1">
      <alignment vertical="top"/>
    </xf>
    <xf numFmtId="0" fontId="10" fillId="0" borderId="4" xfId="0" applyFont="1" applyBorder="1" applyAlignment="1">
      <alignment vertical="top"/>
    </xf>
    <xf numFmtId="0" fontId="0" fillId="0" borderId="3" xfId="0" applyFont="1" applyBorder="1" applyAlignment="1">
      <alignment vertical="top"/>
    </xf>
    <xf numFmtId="0" fontId="6" fillId="0" borderId="0" xfId="0" applyFont="1" applyBorder="1" applyAlignment="1">
      <alignment horizontal="center" vertical="top"/>
    </xf>
    <xf numFmtId="0" fontId="0" fillId="0" borderId="4" xfId="0" applyFont="1" applyBorder="1" applyAlignment="1">
      <alignment vertical="top"/>
    </xf>
    <xf numFmtId="0" fontId="0" fillId="0" borderId="0" xfId="0" applyFont="1" applyBorder="1" applyAlignment="1">
      <alignment horizontal="center" vertical="top"/>
    </xf>
    <xf numFmtId="0" fontId="7" fillId="0" borderId="0" xfId="0" applyFont="1" applyBorder="1" applyAlignment="1">
      <alignment vertical="top"/>
    </xf>
    <xf numFmtId="0" fontId="7" fillId="0" borderId="0" xfId="0" applyFont="1" applyBorder="1" applyAlignment="1">
      <alignment horizontal="center" vertical="top"/>
    </xf>
    <xf numFmtId="174" fontId="0" fillId="0" borderId="0" xfId="0" applyNumberFormat="1" applyFont="1" applyBorder="1" applyAlignment="1">
      <alignment horizontal="center" vertical="top"/>
    </xf>
    <xf numFmtId="2" fontId="0" fillId="0" borderId="0" xfId="15" applyNumberFormat="1"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8" xfId="0" applyFont="1" applyBorder="1" applyAlignment="1">
      <alignment horizontal="center" vertical="top"/>
    </xf>
    <xf numFmtId="174" fontId="0" fillId="0" borderId="8" xfId="15" applyNumberFormat="1" applyFont="1" applyBorder="1" applyAlignment="1">
      <alignment vertical="top"/>
    </xf>
    <xf numFmtId="0" fontId="0" fillId="0" borderId="9" xfId="0" applyFont="1" applyBorder="1" applyAlignment="1">
      <alignment vertical="top"/>
    </xf>
    <xf numFmtId="0" fontId="10" fillId="0" borderId="7" xfId="0" applyFont="1" applyBorder="1" applyAlignment="1">
      <alignment vertical="top"/>
    </xf>
    <xf numFmtId="0" fontId="10" fillId="0" borderId="9" xfId="0" applyFont="1" applyBorder="1" applyAlignment="1">
      <alignment vertical="top"/>
    </xf>
    <xf numFmtId="0" fontId="2" fillId="0" borderId="0" xfId="0" applyFont="1" applyBorder="1" applyAlignment="1">
      <alignment vertical="top"/>
    </xf>
    <xf numFmtId="15" fontId="6" fillId="0" borderId="0" xfId="0" applyNumberFormat="1" applyFont="1" applyBorder="1" applyAlignment="1" quotePrefix="1">
      <alignment horizontal="center" vertical="top"/>
    </xf>
    <xf numFmtId="0" fontId="8" fillId="0" borderId="0" xfId="0" applyFont="1" applyBorder="1" applyAlignment="1">
      <alignment horizontal="center" vertical="top"/>
    </xf>
    <xf numFmtId="172" fontId="0" fillId="0" borderId="0" xfId="15" applyNumberFormat="1" applyFont="1" applyBorder="1" applyAlignment="1">
      <alignment horizontal="center" vertical="top"/>
    </xf>
    <xf numFmtId="0" fontId="0" fillId="0" borderId="0" xfId="0" applyFont="1" applyBorder="1" applyAlignment="1">
      <alignment vertical="top" wrapText="1"/>
    </xf>
    <xf numFmtId="0" fontId="0" fillId="0" borderId="3" xfId="0" applyFont="1" applyFill="1" applyBorder="1" applyAlignment="1">
      <alignment vertical="top"/>
    </xf>
    <xf numFmtId="172" fontId="0" fillId="0" borderId="0" xfId="15" applyNumberFormat="1" applyFont="1" applyFill="1" applyBorder="1" applyAlignment="1">
      <alignment horizontal="center" vertical="top"/>
    </xf>
    <xf numFmtId="43" fontId="0" fillId="0" borderId="0" xfId="15" applyFont="1" applyFill="1" applyBorder="1" applyAlignment="1">
      <alignment horizontal="right" vertical="top"/>
    </xf>
    <xf numFmtId="0" fontId="0" fillId="0" borderId="4"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172" fontId="0" fillId="0" borderId="8" xfId="15" applyNumberFormat="1" applyFont="1" applyFill="1" applyBorder="1" applyAlignment="1">
      <alignment horizontal="center" vertical="top"/>
    </xf>
    <xf numFmtId="0" fontId="0" fillId="0" borderId="9" xfId="0" applyFont="1" applyFill="1" applyBorder="1" applyAlignment="1">
      <alignment vertical="top"/>
    </xf>
    <xf numFmtId="0" fontId="10" fillId="0" borderId="0" xfId="0" applyFont="1" applyFill="1" applyAlignment="1">
      <alignment vertical="top"/>
    </xf>
    <xf numFmtId="0" fontId="9" fillId="0" borderId="0" xfId="0" applyFont="1" applyFill="1" applyAlignment="1">
      <alignment vertical="top"/>
    </xf>
    <xf numFmtId="0" fontId="13"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37" fontId="6" fillId="0" borderId="21" xfId="0" applyNumberFormat="1" applyFont="1" applyFill="1" applyBorder="1" applyAlignment="1">
      <alignment horizontal="center" vertical="top"/>
    </xf>
    <xf numFmtId="37" fontId="6" fillId="0" borderId="21" xfId="15" applyNumberFormat="1" applyFont="1" applyFill="1" applyBorder="1" applyAlignment="1">
      <alignment horizontal="center" vertical="top"/>
    </xf>
    <xf numFmtId="37" fontId="6" fillId="0" borderId="0" xfId="0" applyNumberFormat="1" applyFont="1" applyFill="1" applyBorder="1" applyAlignment="1">
      <alignment horizontal="right" vertical="top"/>
    </xf>
    <xf numFmtId="37" fontId="6" fillId="0" borderId="0" xfId="15" applyNumberFormat="1" applyFont="1" applyFill="1" applyBorder="1" applyAlignment="1">
      <alignment horizontal="right" vertical="top"/>
    </xf>
    <xf numFmtId="37" fontId="6" fillId="0" borderId="1" xfId="0" applyNumberFormat="1" applyFont="1" applyFill="1" applyBorder="1" applyAlignment="1">
      <alignment horizontal="right" vertical="top"/>
    </xf>
    <xf numFmtId="37" fontId="6" fillId="0" borderId="1" xfId="15" applyNumberFormat="1" applyFont="1" applyFill="1" applyBorder="1" applyAlignment="1">
      <alignment horizontal="right" vertical="top"/>
    </xf>
    <xf numFmtId="37" fontId="0" fillId="0" borderId="10" xfId="0" applyNumberFormat="1" applyFont="1" applyFill="1" applyBorder="1" applyAlignment="1">
      <alignment vertical="top"/>
    </xf>
    <xf numFmtId="37" fontId="0" fillId="0" borderId="24" xfId="0" applyNumberFormat="1" applyFont="1" applyFill="1" applyBorder="1" applyAlignment="1">
      <alignment vertical="top"/>
    </xf>
    <xf numFmtId="43" fontId="0" fillId="0" borderId="0" xfId="15" applyFont="1" applyFill="1" applyBorder="1" applyAlignment="1">
      <alignment vertical="top"/>
    </xf>
    <xf numFmtId="37" fontId="0" fillId="0" borderId="0" xfId="0" applyNumberFormat="1" applyFont="1" applyFill="1" applyAlignment="1">
      <alignment vertical="top"/>
    </xf>
    <xf numFmtId="0" fontId="6" fillId="0" borderId="0" xfId="0" applyFont="1" applyBorder="1" applyAlignment="1">
      <alignment horizontal="center" vertical="top" wrapText="1"/>
    </xf>
    <xf numFmtId="49" fontId="5" fillId="0" borderId="0" xfId="15" applyNumberFormat="1" applyFont="1" applyBorder="1" applyAlignment="1">
      <alignment horizontal="center"/>
    </xf>
    <xf numFmtId="0" fontId="0" fillId="0" borderId="25" xfId="0" applyFont="1" applyBorder="1" applyAlignment="1">
      <alignment vertical="top"/>
    </xf>
    <xf numFmtId="0" fontId="6" fillId="0" borderId="5" xfId="0" applyFont="1" applyBorder="1" applyAlignment="1">
      <alignment horizontal="right" vertical="top"/>
    </xf>
    <xf numFmtId="0" fontId="0" fillId="0" borderId="5" xfId="0" applyFont="1" applyBorder="1" applyAlignment="1">
      <alignment horizontal="right" vertical="top"/>
    </xf>
    <xf numFmtId="14" fontId="6" fillId="0" borderId="5" xfId="0" applyNumberFormat="1" applyFont="1" applyBorder="1" applyAlignment="1">
      <alignment horizontal="center" vertical="top"/>
    </xf>
    <xf numFmtId="174" fontId="0" fillId="0" borderId="5" xfId="15" applyNumberFormat="1" applyFont="1" applyBorder="1" applyAlignment="1">
      <alignment vertical="top"/>
    </xf>
    <xf numFmtId="174" fontId="0" fillId="0" borderId="26" xfId="15" applyNumberFormat="1" applyFont="1" applyBorder="1" applyAlignment="1">
      <alignment vertical="top"/>
    </xf>
    <xf numFmtId="0" fontId="10" fillId="0" borderId="13" xfId="0" applyFont="1" applyFill="1" applyBorder="1" applyAlignment="1">
      <alignment vertical="top"/>
    </xf>
    <xf numFmtId="0" fontId="10" fillId="0" borderId="15" xfId="0" applyFont="1" applyFill="1" applyBorder="1" applyAlignment="1">
      <alignment vertical="top"/>
    </xf>
    <xf numFmtId="0" fontId="9" fillId="0" borderId="3" xfId="0" applyFont="1" applyFill="1" applyBorder="1" applyAlignment="1">
      <alignment vertical="top"/>
    </xf>
    <xf numFmtId="0" fontId="9" fillId="0" borderId="4" xfId="0" applyFont="1" applyFill="1" applyBorder="1" applyAlignment="1">
      <alignment vertical="top"/>
    </xf>
    <xf numFmtId="0" fontId="10" fillId="0" borderId="3" xfId="0" applyFont="1" applyFill="1" applyBorder="1" applyAlignment="1">
      <alignment vertical="top"/>
    </xf>
    <xf numFmtId="0" fontId="10" fillId="0" borderId="4" xfId="0" applyFont="1" applyFill="1" applyBorder="1" applyAlignment="1">
      <alignment vertical="top"/>
    </xf>
    <xf numFmtId="37" fontId="6" fillId="0" borderId="0" xfId="0" applyNumberFormat="1" applyFont="1" applyFill="1" applyBorder="1" applyAlignment="1">
      <alignment vertical="top"/>
    </xf>
    <xf numFmtId="37" fontId="6" fillId="0" borderId="0" xfId="0" applyNumberFormat="1" applyFont="1" applyFill="1" applyBorder="1" applyAlignment="1">
      <alignment horizontal="center" vertical="top"/>
    </xf>
    <xf numFmtId="0" fontId="0" fillId="0" borderId="3" xfId="0" applyFont="1" applyFill="1" applyBorder="1" applyAlignment="1">
      <alignment horizontal="right" vertical="top"/>
    </xf>
    <xf numFmtId="0" fontId="0" fillId="0" borderId="0" xfId="0" applyFont="1" applyFill="1" applyBorder="1" applyAlignment="1">
      <alignment horizontal="right" vertical="top"/>
    </xf>
    <xf numFmtId="0" fontId="0" fillId="0" borderId="4" xfId="0" applyFont="1" applyFill="1" applyBorder="1" applyAlignment="1">
      <alignment horizontal="right" vertical="top"/>
    </xf>
    <xf numFmtId="0" fontId="0" fillId="0" borderId="3" xfId="0" applyFont="1" applyFill="1" applyBorder="1" applyAlignment="1">
      <alignment horizontal="center" vertical="top"/>
    </xf>
    <xf numFmtId="0" fontId="0" fillId="0" borderId="0" xfId="0" applyFont="1" applyFill="1" applyBorder="1" applyAlignment="1">
      <alignment horizontal="center" vertical="top"/>
    </xf>
    <xf numFmtId="0" fontId="0" fillId="0" borderId="4" xfId="0" applyFont="1" applyFill="1" applyBorder="1" applyAlignment="1">
      <alignment horizontal="center" vertical="top"/>
    </xf>
    <xf numFmtId="0" fontId="14" fillId="0" borderId="0" xfId="0" applyFont="1" applyFill="1" applyBorder="1" applyAlignment="1">
      <alignment horizontal="left" vertical="top"/>
    </xf>
    <xf numFmtId="37" fontId="0" fillId="0" borderId="8" xfId="0" applyNumberFormat="1" applyFont="1" applyFill="1" applyBorder="1" applyAlignment="1">
      <alignment vertical="top"/>
    </xf>
    <xf numFmtId="0" fontId="13" fillId="0" borderId="13" xfId="0" applyFont="1" applyFill="1" applyBorder="1" applyAlignment="1">
      <alignment vertical="top"/>
    </xf>
    <xf numFmtId="0" fontId="13" fillId="0" borderId="15" xfId="0" applyFont="1" applyFill="1" applyBorder="1" applyAlignment="1">
      <alignment vertical="top"/>
    </xf>
    <xf numFmtId="0" fontId="13" fillId="0" borderId="7" xfId="0" applyFont="1" applyFill="1" applyBorder="1" applyAlignment="1">
      <alignment vertical="top"/>
    </xf>
    <xf numFmtId="0" fontId="13" fillId="0" borderId="9" xfId="0" applyFont="1" applyFill="1" applyBorder="1" applyAlignment="1">
      <alignment vertical="top"/>
    </xf>
    <xf numFmtId="0" fontId="9" fillId="0" borderId="8" xfId="0" applyFont="1" applyBorder="1" applyAlignment="1">
      <alignment vertical="top"/>
    </xf>
    <xf numFmtId="0" fontId="6" fillId="0" borderId="0" xfId="0" applyFont="1" applyBorder="1" applyAlignment="1">
      <alignment vertical="top"/>
    </xf>
    <xf numFmtId="174" fontId="6" fillId="0" borderId="0" xfId="15" applyNumberFormat="1" applyFont="1" applyBorder="1" applyAlignment="1" applyProtection="1">
      <alignment horizontal="left"/>
      <protection/>
    </xf>
    <xf numFmtId="174" fontId="0" fillId="0" borderId="0" xfId="15" applyNumberFormat="1" applyFont="1" applyBorder="1" applyAlignment="1" applyProtection="1">
      <alignment horizontal="left"/>
      <protection/>
    </xf>
    <xf numFmtId="174" fontId="14" fillId="0" borderId="0" xfId="15" applyNumberFormat="1" applyFont="1" applyBorder="1" applyAlignment="1" applyProtection="1">
      <alignment horizontal="left"/>
      <protection/>
    </xf>
    <xf numFmtId="174" fontId="15" fillId="0" borderId="0" xfId="15" applyNumberFormat="1" applyFont="1" applyBorder="1" applyAlignment="1" applyProtection="1">
      <alignment horizontal="left"/>
      <protection/>
    </xf>
    <xf numFmtId="0" fontId="6" fillId="0" borderId="8" xfId="0" applyFont="1" applyBorder="1" applyAlignment="1">
      <alignment vertical="top"/>
    </xf>
    <xf numFmtId="0" fontId="10" fillId="0" borderId="8" xfId="0" applyFont="1" applyFill="1" applyBorder="1" applyAlignment="1">
      <alignment vertical="top"/>
    </xf>
    <xf numFmtId="0" fontId="9" fillId="0" borderId="0" xfId="0" applyFont="1" applyFill="1" applyBorder="1" applyAlignment="1">
      <alignment vertical="top"/>
    </xf>
    <xf numFmtId="0" fontId="6" fillId="0" borderId="24" xfId="0" applyFont="1" applyFill="1" applyBorder="1" applyAlignment="1">
      <alignment horizontal="right" vertical="top" wrapText="1"/>
    </xf>
    <xf numFmtId="174" fontId="6" fillId="0" borderId="10" xfId="15" applyNumberFormat="1" applyFont="1" applyFill="1" applyBorder="1" applyAlignment="1">
      <alignment horizontal="right" vertical="top"/>
    </xf>
    <xf numFmtId="174" fontId="0" fillId="0" borderId="10" xfId="15" applyNumberFormat="1" applyFont="1" applyFill="1" applyBorder="1" applyAlignment="1" applyProtection="1">
      <alignment horizontal="right"/>
      <protection/>
    </xf>
    <xf numFmtId="174" fontId="0" fillId="0" borderId="22" xfId="15" applyNumberFormat="1" applyFont="1" applyFill="1" applyBorder="1" applyAlignment="1" applyProtection="1">
      <alignment horizontal="right"/>
      <protection/>
    </xf>
    <xf numFmtId="174" fontId="0" fillId="0" borderId="24" xfId="15" applyNumberFormat="1" applyFont="1" applyFill="1" applyBorder="1" applyAlignment="1" applyProtection="1">
      <alignment horizontal="right"/>
      <protection/>
    </xf>
    <xf numFmtId="174" fontId="0" fillId="0" borderId="23" xfId="15" applyNumberFormat="1" applyFont="1" applyFill="1" applyBorder="1" applyAlignment="1">
      <alignment horizontal="right" vertical="top"/>
    </xf>
    <xf numFmtId="174" fontId="0" fillId="0" borderId="0" xfId="15" applyNumberFormat="1" applyFont="1" applyFill="1" applyAlignment="1">
      <alignment horizontal="right" vertical="top"/>
    </xf>
    <xf numFmtId="174" fontId="0" fillId="0" borderId="0" xfId="15" applyNumberFormat="1" applyFont="1" applyFill="1" applyAlignment="1">
      <alignment wrapText="1"/>
    </xf>
    <xf numFmtId="201" fontId="0" fillId="0" borderId="0" xfId="22" applyNumberFormat="1" applyFont="1" applyFill="1" applyAlignment="1">
      <alignment wrapText="1"/>
    </xf>
    <xf numFmtId="0" fontId="9" fillId="0" borderId="0" xfId="0" applyFont="1" applyFill="1" applyAlignment="1">
      <alignment horizontal="center" vertical="top"/>
    </xf>
    <xf numFmtId="0" fontId="2" fillId="0" borderId="0" xfId="0" applyFont="1" applyFill="1" applyBorder="1" applyAlignment="1">
      <alignment vertical="top"/>
    </xf>
    <xf numFmtId="174" fontId="5" fillId="0" borderId="10" xfId="15" applyNumberFormat="1" applyFont="1" applyFill="1" applyBorder="1" applyAlignment="1">
      <alignment horizontal="center"/>
    </xf>
    <xf numFmtId="174" fontId="11" fillId="0" borderId="10" xfId="15" applyNumberFormat="1" applyFont="1" applyFill="1" applyBorder="1" applyAlignment="1">
      <alignment horizontal="center"/>
    </xf>
    <xf numFmtId="174" fontId="5" fillId="0" borderId="21" xfId="15" applyNumberFormat="1" applyFont="1" applyFill="1" applyBorder="1" applyAlignment="1">
      <alignment horizontal="right"/>
    </xf>
    <xf numFmtId="0" fontId="7" fillId="0" borderId="1" xfId="0" applyFont="1" applyFill="1" applyBorder="1" applyAlignment="1">
      <alignment horizontal="center" vertical="top"/>
    </xf>
    <xf numFmtId="174" fontId="0" fillId="0" borderId="0" xfId="15" applyNumberFormat="1" applyFont="1" applyFill="1" applyBorder="1" applyAlignment="1">
      <alignment/>
    </xf>
    <xf numFmtId="0" fontId="0" fillId="0" borderId="0" xfId="0" applyFont="1" applyFill="1" applyAlignment="1">
      <alignment vertical="top" wrapText="1"/>
    </xf>
    <xf numFmtId="174" fontId="0" fillId="0" borderId="24" xfId="15" applyNumberFormat="1" applyFont="1" applyFill="1" applyBorder="1" applyAlignment="1">
      <alignment vertical="top"/>
    </xf>
    <xf numFmtId="174" fontId="0" fillId="0" borderId="5" xfId="15" applyNumberFormat="1" applyFont="1" applyFill="1" applyBorder="1" applyAlignment="1">
      <alignment vertical="top"/>
    </xf>
    <xf numFmtId="174" fontId="0" fillId="0" borderId="11" xfId="15" applyNumberFormat="1" applyFont="1" applyFill="1" applyBorder="1" applyAlignment="1">
      <alignment vertical="top"/>
    </xf>
    <xf numFmtId="49" fontId="4" fillId="0" borderId="0" xfId="15" applyNumberFormat="1" applyFont="1" applyFill="1" applyAlignment="1">
      <alignment horizontal="right"/>
    </xf>
    <xf numFmtId="174" fontId="3" fillId="0" borderId="0" xfId="15" applyNumberFormat="1" applyFont="1" applyFill="1" applyAlignment="1">
      <alignment horizontal="right"/>
    </xf>
    <xf numFmtId="0" fontId="3" fillId="0" borderId="0" xfId="0" applyNumberFormat="1" applyFont="1" applyFill="1" applyAlignment="1">
      <alignment wrapText="1"/>
    </xf>
    <xf numFmtId="0" fontId="3" fillId="0" borderId="0" xfId="0" applyFont="1" applyFill="1" applyAlignment="1">
      <alignment horizontal="left" indent="2"/>
    </xf>
    <xf numFmtId="0" fontId="0" fillId="2" borderId="0" xfId="0" applyFont="1" applyFill="1" applyBorder="1" applyAlignment="1">
      <alignment vertical="top"/>
    </xf>
    <xf numFmtId="0" fontId="0" fillId="2" borderId="0" xfId="0" applyFont="1" applyFill="1" applyBorder="1" applyAlignment="1">
      <alignment horizontal="center" vertical="top"/>
    </xf>
    <xf numFmtId="174" fontId="0" fillId="2" borderId="10" xfId="15" applyNumberFormat="1" applyFont="1" applyFill="1" applyBorder="1" applyAlignment="1">
      <alignment vertical="top"/>
    </xf>
    <xf numFmtId="0" fontId="0" fillId="2" borderId="4" xfId="0" applyFont="1" applyFill="1" applyBorder="1" applyAlignment="1">
      <alignment vertical="top"/>
    </xf>
    <xf numFmtId="0" fontId="0" fillId="2" borderId="0" xfId="0" applyFont="1" applyFill="1" applyAlignment="1">
      <alignment vertical="top"/>
    </xf>
    <xf numFmtId="0" fontId="0" fillId="2" borderId="0" xfId="0" applyFont="1" applyFill="1" applyBorder="1" applyAlignment="1">
      <alignment/>
    </xf>
    <xf numFmtId="174" fontId="0" fillId="2" borderId="10" xfId="15" applyNumberFormat="1" applyFont="1" applyFill="1" applyBorder="1" applyAlignment="1">
      <alignment/>
    </xf>
    <xf numFmtId="0" fontId="6" fillId="2" borderId="0" xfId="0" applyFont="1" applyFill="1" applyAlignment="1">
      <alignment vertical="top"/>
    </xf>
    <xf numFmtId="174" fontId="0" fillId="2" borderId="22" xfId="15" applyNumberFormat="1" applyFont="1" applyFill="1" applyBorder="1" applyAlignment="1">
      <alignment/>
    </xf>
    <xf numFmtId="0" fontId="0" fillId="2" borderId="0" xfId="0" applyFont="1" applyFill="1" applyBorder="1" applyAlignment="1">
      <alignment vertical="top" wrapText="1"/>
    </xf>
    <xf numFmtId="174" fontId="0" fillId="2" borderId="27" xfId="15" applyNumberFormat="1" applyFont="1" applyFill="1" applyBorder="1" applyAlignment="1">
      <alignment/>
    </xf>
    <xf numFmtId="14" fontId="5" fillId="0" borderId="10" xfId="15" applyNumberFormat="1" applyFont="1" applyBorder="1" applyAlignment="1">
      <alignment horizontal="center"/>
    </xf>
    <xf numFmtId="14" fontId="5" fillId="0" borderId="10" xfId="0" applyNumberFormat="1" applyFont="1" applyFill="1" applyBorder="1" applyAlignment="1">
      <alignment horizontal="center" vertical="top"/>
    </xf>
    <xf numFmtId="14" fontId="5" fillId="0" borderId="22" xfId="15" applyNumberFormat="1" applyFont="1" applyBorder="1" applyAlignment="1">
      <alignment horizontal="center"/>
    </xf>
    <xf numFmtId="174" fontId="3" fillId="0" borderId="0" xfId="15" applyNumberFormat="1" applyFont="1" applyFill="1" applyAlignment="1" quotePrefix="1">
      <alignment horizontal="right"/>
    </xf>
    <xf numFmtId="0" fontId="0" fillId="0" borderId="0" xfId="0" applyFont="1" applyFill="1" applyBorder="1" applyAlignment="1">
      <alignment wrapText="1"/>
    </xf>
    <xf numFmtId="174" fontId="27" fillId="0" borderId="8" xfId="15" applyNumberFormat="1" applyFont="1" applyBorder="1" applyAlignment="1">
      <alignment horizontal="right" vertical="top"/>
    </xf>
    <xf numFmtId="174" fontId="28" fillId="0" borderId="0" xfId="0" applyNumberFormat="1" applyFont="1" applyAlignment="1">
      <alignment/>
    </xf>
    <xf numFmtId="0" fontId="0" fillId="0" borderId="0" xfId="0" applyFont="1" applyFill="1" applyBorder="1" applyAlignment="1" quotePrefix="1">
      <alignment vertical="top"/>
    </xf>
    <xf numFmtId="174" fontId="29" fillId="0" borderId="0" xfId="15" applyNumberFormat="1" applyFont="1" applyAlignment="1">
      <alignment horizontal="right" vertical="top"/>
    </xf>
    <xf numFmtId="174" fontId="29" fillId="0" borderId="0" xfId="15" applyNumberFormat="1" applyFont="1" applyFill="1" applyAlignment="1">
      <alignment horizontal="right" vertical="top"/>
    </xf>
    <xf numFmtId="174" fontId="30" fillId="0" borderId="8" xfId="15" applyNumberFormat="1" applyFont="1" applyFill="1" applyBorder="1" applyAlignment="1">
      <alignment horizontal="right" vertical="top"/>
    </xf>
    <xf numFmtId="0" fontId="3" fillId="0" borderId="0" xfId="15" applyNumberFormat="1" applyFont="1" applyFill="1" applyAlignment="1">
      <alignment horizontal="right"/>
    </xf>
    <xf numFmtId="174" fontId="30" fillId="0" borderId="0" xfId="15" applyNumberFormat="1" applyFont="1" applyBorder="1" applyAlignment="1">
      <alignment vertical="top"/>
    </xf>
    <xf numFmtId="174" fontId="30" fillId="0" borderId="5" xfId="15" applyNumberFormat="1" applyFont="1" applyBorder="1" applyAlignment="1">
      <alignment vertical="top"/>
    </xf>
    <xf numFmtId="43" fontId="30" fillId="0" borderId="21" xfId="15" applyFont="1" applyFill="1" applyBorder="1" applyAlignment="1">
      <alignment vertical="top"/>
    </xf>
    <xf numFmtId="43" fontId="30" fillId="0" borderId="0" xfId="15" applyFont="1" applyFill="1" applyBorder="1" applyAlignment="1">
      <alignment vertical="top"/>
    </xf>
    <xf numFmtId="0" fontId="0" fillId="0" borderId="3"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vertical="top"/>
    </xf>
    <xf numFmtId="43" fontId="0" fillId="0" borderId="22" xfId="15" applyFont="1" applyFill="1" applyBorder="1" applyAlignment="1">
      <alignment vertical="top"/>
    </xf>
    <xf numFmtId="39" fontId="0" fillId="0" borderId="0" xfId="0" applyNumberFormat="1" applyFont="1" applyFill="1" applyBorder="1" applyAlignment="1">
      <alignment vertical="top"/>
    </xf>
    <xf numFmtId="39" fontId="0" fillId="0" borderId="5" xfId="0" applyNumberFormat="1" applyFont="1" applyFill="1" applyBorder="1" applyAlignment="1">
      <alignment vertical="top"/>
    </xf>
    <xf numFmtId="43" fontId="0" fillId="0" borderId="0" xfId="15" applyFont="1" applyFill="1" applyBorder="1" applyAlignment="1">
      <alignment vertical="top"/>
    </xf>
    <xf numFmtId="37" fontId="0" fillId="0" borderId="4" xfId="0" applyNumberFormat="1" applyFont="1" applyFill="1" applyBorder="1" applyAlignment="1">
      <alignment vertical="top"/>
    </xf>
    <xf numFmtId="0" fontId="0" fillId="0" borderId="0" xfId="0" applyFont="1" applyFill="1" applyAlignment="1">
      <alignment vertical="top"/>
    </xf>
    <xf numFmtId="0" fontId="31" fillId="0" borderId="0" xfId="0" applyFont="1" applyFill="1" applyAlignment="1">
      <alignment/>
    </xf>
    <xf numFmtId="0" fontId="24" fillId="0" borderId="0" xfId="0" applyFont="1" applyFill="1" applyAlignment="1">
      <alignment/>
    </xf>
    <xf numFmtId="37" fontId="0" fillId="0" borderId="16" xfId="0" applyNumberFormat="1" applyFont="1" applyFill="1" applyBorder="1" applyAlignment="1">
      <alignment vertical="top"/>
    </xf>
    <xf numFmtId="37" fontId="0" fillId="0" borderId="10" xfId="15" applyNumberFormat="1" applyFont="1" applyFill="1" applyBorder="1" applyAlignment="1" quotePrefix="1">
      <alignment horizontal="right" vertical="top"/>
    </xf>
    <xf numFmtId="37" fontId="0" fillId="0" borderId="10" xfId="15" applyNumberFormat="1" applyFont="1" applyFill="1" applyBorder="1" applyAlignment="1">
      <alignment vertical="top"/>
    </xf>
    <xf numFmtId="0" fontId="13" fillId="0" borderId="3" xfId="0" applyFont="1" applyFill="1" applyBorder="1" applyAlignment="1">
      <alignment vertical="top"/>
    </xf>
    <xf numFmtId="174" fontId="3" fillId="0" borderId="0" xfId="0" applyNumberFormat="1" applyFont="1" applyFill="1" applyAlignment="1">
      <alignment/>
    </xf>
    <xf numFmtId="174" fontId="30" fillId="0" borderId="0" xfId="15" applyNumberFormat="1" applyFont="1" applyAlignment="1">
      <alignment horizontal="right" vertical="top"/>
    </xf>
    <xf numFmtId="174" fontId="30" fillId="0" borderId="0" xfId="15" applyNumberFormat="1" applyFont="1" applyFill="1" applyAlignment="1">
      <alignment horizontal="right" vertical="top"/>
    </xf>
    <xf numFmtId="0" fontId="31" fillId="0" borderId="0" xfId="0" applyFont="1" applyFill="1" applyAlignment="1">
      <alignment/>
    </xf>
    <xf numFmtId="0" fontId="31" fillId="0" borderId="0" xfId="0" applyFont="1" applyFill="1" applyAlignment="1">
      <alignment horizontal="right"/>
    </xf>
    <xf numFmtId="0" fontId="24" fillId="0" borderId="0" xfId="0" applyFont="1" applyFill="1" applyAlignment="1" applyProtection="1">
      <alignment/>
      <protection/>
    </xf>
    <xf numFmtId="174" fontId="28" fillId="0" borderId="0" xfId="0" applyNumberFormat="1" applyFont="1" applyFill="1" applyAlignment="1">
      <alignment/>
    </xf>
    <xf numFmtId="174" fontId="24" fillId="0" borderId="0" xfId="0" applyNumberFormat="1" applyFont="1" applyFill="1" applyAlignment="1">
      <alignment/>
    </xf>
    <xf numFmtId="39" fontId="0" fillId="0" borderId="0" xfId="0" applyNumberFormat="1" applyFont="1" applyFill="1" applyBorder="1" applyAlignment="1">
      <alignment vertical="center"/>
    </xf>
    <xf numFmtId="39" fontId="0" fillId="0" borderId="5" xfId="0" applyNumberFormat="1" applyFont="1" applyFill="1" applyBorder="1" applyAlignment="1">
      <alignment vertical="center"/>
    </xf>
    <xf numFmtId="0" fontId="34" fillId="0" borderId="0" xfId="0" applyFont="1" applyFill="1" applyAlignment="1">
      <alignment/>
    </xf>
    <xf numFmtId="1" fontId="3" fillId="0" borderId="0" xfId="21" applyNumberFormat="1" applyFont="1" applyFill="1" applyBorder="1" applyAlignment="1" applyProtection="1">
      <alignment horizontal="justify" vertical="top" wrapText="1"/>
      <protection locked="0"/>
    </xf>
    <xf numFmtId="0" fontId="3" fillId="0" borderId="0" xfId="0" applyNumberFormat="1" applyFont="1" applyAlignment="1">
      <alignment/>
    </xf>
    <xf numFmtId="1" fontId="3" fillId="0" borderId="0" xfId="21" applyNumberFormat="1" applyFont="1" applyFill="1" applyBorder="1" applyAlignment="1" applyProtection="1">
      <alignment horizontal="justify" wrapText="1"/>
      <protection locked="0"/>
    </xf>
    <xf numFmtId="0" fontId="3" fillId="0" borderId="0" xfId="0" applyFont="1" applyAlignment="1">
      <alignment horizontal="justify"/>
    </xf>
    <xf numFmtId="0" fontId="3" fillId="0" borderId="0" xfId="0" applyFont="1" applyAlignment="1">
      <alignment horizontal="left"/>
    </xf>
    <xf numFmtId="1" fontId="3" fillId="0" borderId="0" xfId="21" applyNumberFormat="1" applyFont="1" applyFill="1" applyBorder="1" applyAlignment="1" applyProtection="1">
      <alignment horizontal="left" vertical="top" wrapText="1"/>
      <protection locked="0"/>
    </xf>
    <xf numFmtId="1" fontId="2" fillId="0" borderId="0" xfId="21" applyNumberFormat="1" applyFont="1" applyFill="1" applyBorder="1" applyAlignment="1" applyProtection="1">
      <alignment horizontal="left" vertical="top"/>
      <protection locked="0"/>
    </xf>
    <xf numFmtId="174" fontId="36" fillId="0" borderId="0" xfId="0" applyNumberFormat="1" applyFont="1" applyFill="1" applyAlignment="1">
      <alignment/>
    </xf>
    <xf numFmtId="0" fontId="36" fillId="0" borderId="0" xfId="0" applyFont="1" applyFill="1" applyAlignment="1">
      <alignment/>
    </xf>
    <xf numFmtId="43" fontId="3" fillId="0" borderId="0" xfId="0" applyNumberFormat="1" applyFont="1" applyFill="1" applyAlignment="1">
      <alignment/>
    </xf>
    <xf numFmtId="15" fontId="3" fillId="0" borderId="0" xfId="0" applyNumberFormat="1" applyFont="1" applyFill="1" applyAlignment="1">
      <alignment/>
    </xf>
    <xf numFmtId="14" fontId="5" fillId="0" borderId="10" xfId="15" applyNumberFormat="1" applyFont="1" applyFill="1" applyBorder="1" applyAlignment="1">
      <alignment horizontal="center"/>
    </xf>
    <xf numFmtId="0" fontId="6" fillId="0" borderId="1" xfId="0" applyFont="1" applyFill="1" applyBorder="1" applyAlignment="1">
      <alignment horizontal="center" vertical="top"/>
    </xf>
    <xf numFmtId="43" fontId="6" fillId="0" borderId="0" xfId="15" applyFont="1" applyFill="1" applyBorder="1" applyAlignment="1">
      <alignment horizontal="right" vertical="top"/>
    </xf>
    <xf numFmtId="172" fontId="0" fillId="0" borderId="0" xfId="15" applyNumberFormat="1" applyFont="1" applyFill="1" applyAlignment="1">
      <alignment horizontal="center" vertical="top"/>
    </xf>
    <xf numFmtId="0" fontId="6" fillId="0" borderId="16" xfId="0" applyFont="1" applyFill="1" applyBorder="1" applyAlignment="1">
      <alignment horizontal="center" vertical="top"/>
    </xf>
    <xf numFmtId="0" fontId="6" fillId="0" borderId="10" xfId="0" applyFont="1" applyFill="1" applyBorder="1" applyAlignment="1">
      <alignment horizontal="center" vertical="top"/>
    </xf>
    <xf numFmtId="49" fontId="5" fillId="0" borderId="22" xfId="15" applyNumberFormat="1" applyFont="1" applyFill="1" applyBorder="1" applyAlignment="1">
      <alignment horizontal="center"/>
    </xf>
    <xf numFmtId="0" fontId="6" fillId="0" borderId="0" xfId="0" applyFont="1" applyFill="1" applyBorder="1" applyAlignment="1">
      <alignment horizontal="right" vertical="top"/>
    </xf>
    <xf numFmtId="174" fontId="0" fillId="0" borderId="16" xfId="15" applyNumberFormat="1" applyFont="1" applyFill="1" applyBorder="1" applyAlignment="1">
      <alignment vertical="top"/>
    </xf>
    <xf numFmtId="2" fontId="0" fillId="0" borderId="0" xfId="15" applyNumberFormat="1" applyFont="1" applyFill="1" applyBorder="1" applyAlignment="1">
      <alignment vertical="top"/>
    </xf>
    <xf numFmtId="174" fontId="0" fillId="0" borderId="8" xfId="15" applyNumberFormat="1" applyFont="1" applyFill="1" applyBorder="1" applyAlignment="1">
      <alignment vertical="top"/>
    </xf>
    <xf numFmtId="174" fontId="0" fillId="0" borderId="0" xfId="15" applyNumberFormat="1" applyFont="1" applyFill="1" applyAlignment="1">
      <alignment vertical="top"/>
    </xf>
    <xf numFmtId="0" fontId="0" fillId="0" borderId="0" xfId="0" applyFont="1" applyFill="1" applyAlignment="1">
      <alignment horizontal="left" vertical="top" wrapText="1"/>
    </xf>
    <xf numFmtId="43" fontId="0" fillId="0" borderId="22" xfId="15" applyFont="1" applyFill="1" applyBorder="1" applyAlignment="1">
      <alignment horizontal="right" vertical="top"/>
    </xf>
    <xf numFmtId="0" fontId="3" fillId="0" borderId="0" xfId="0" applyFont="1" applyFill="1" applyAlignment="1">
      <alignment horizontal="right"/>
    </xf>
    <xf numFmtId="0" fontId="2" fillId="0" borderId="0" xfId="0" applyFont="1" applyFill="1" applyAlignment="1">
      <alignment horizontal="right"/>
    </xf>
    <xf numFmtId="0" fontId="3" fillId="0" borderId="0" xfId="0" applyFont="1" applyAlignment="1" applyProtection="1">
      <alignment horizontal="right"/>
      <protection/>
    </xf>
    <xf numFmtId="0" fontId="6" fillId="0" borderId="0" xfId="0" applyFont="1" applyFill="1" applyAlignment="1">
      <alignment horizontal="right"/>
    </xf>
    <xf numFmtId="174" fontId="0" fillId="0" borderId="28" xfId="15" applyNumberFormat="1" applyFont="1" applyBorder="1" applyAlignment="1">
      <alignment/>
    </xf>
    <xf numFmtId="174" fontId="0" fillId="0" borderId="2" xfId="15" applyNumberFormat="1" applyFont="1" applyFill="1" applyBorder="1" applyAlignment="1">
      <alignment vertical="top"/>
    </xf>
    <xf numFmtId="0" fontId="0" fillId="0" borderId="0" xfId="0" applyFont="1" applyFill="1" applyBorder="1" applyAlignment="1">
      <alignment horizontal="left" vertical="top"/>
    </xf>
    <xf numFmtId="37" fontId="6" fillId="0" borderId="16" xfId="0" applyNumberFormat="1" applyFont="1" applyFill="1" applyBorder="1" applyAlignment="1">
      <alignment horizontal="right" vertical="top"/>
    </xf>
    <xf numFmtId="37" fontId="6" fillId="0" borderId="16" xfId="15" applyNumberFormat="1" applyFont="1" applyFill="1" applyBorder="1" applyAlignment="1">
      <alignment horizontal="right" vertical="top"/>
    </xf>
    <xf numFmtId="43" fontId="0" fillId="0" borderId="10" xfId="15" applyFont="1" applyFill="1" applyBorder="1" applyAlignment="1">
      <alignment vertical="top"/>
    </xf>
    <xf numFmtId="43" fontId="29" fillId="0" borderId="0" xfId="15" applyFont="1" applyFill="1" applyBorder="1" applyAlignment="1">
      <alignment vertical="top"/>
    </xf>
    <xf numFmtId="174" fontId="0" fillId="0" borderId="28" xfId="15" applyNumberFormat="1" applyFont="1" applyFill="1" applyBorder="1" applyAlignment="1">
      <alignment vertical="top"/>
    </xf>
    <xf numFmtId="174" fontId="0" fillId="0" borderId="29" xfId="15" applyNumberFormat="1" applyFont="1" applyFill="1" applyBorder="1" applyAlignment="1">
      <alignment vertical="top"/>
    </xf>
    <xf numFmtId="1" fontId="2" fillId="0" borderId="0" xfId="21" applyNumberFormat="1" applyFont="1" applyFill="1" applyBorder="1" applyAlignment="1" applyProtection="1">
      <alignment horizontal="left"/>
      <protection locked="0"/>
    </xf>
    <xf numFmtId="0" fontId="6" fillId="0" borderId="0" xfId="0" applyFont="1" applyAlignment="1">
      <alignment horizontal="right"/>
    </xf>
    <xf numFmtId="174" fontId="6" fillId="0" borderId="0" xfId="15" applyNumberFormat="1" applyFont="1" applyAlignment="1">
      <alignment horizontal="right"/>
    </xf>
    <xf numFmtId="174" fontId="17" fillId="0" borderId="0" xfId="15" applyNumberFormat="1" applyFont="1" applyAlignment="1">
      <alignment horizontal="right"/>
    </xf>
    <xf numFmtId="174" fontId="17" fillId="0" borderId="0" xfId="15" applyNumberFormat="1" applyFont="1" applyBorder="1" applyAlignment="1">
      <alignment horizontal="right"/>
    </xf>
    <xf numFmtId="174" fontId="6" fillId="0" borderId="0" xfId="15" applyNumberFormat="1" applyFont="1" applyBorder="1" applyAlignment="1">
      <alignment horizontal="right"/>
    </xf>
    <xf numFmtId="14" fontId="7" fillId="0" borderId="0" xfId="15" applyNumberFormat="1" applyFont="1" applyAlignment="1">
      <alignment horizontal="right"/>
    </xf>
    <xf numFmtId="14" fontId="6" fillId="0" borderId="0" xfId="0" applyNumberFormat="1" applyFont="1" applyAlignment="1">
      <alignment horizontal="right"/>
    </xf>
    <xf numFmtId="174" fontId="6" fillId="0" borderId="0" xfId="15" applyNumberFormat="1" applyFont="1" applyFill="1" applyAlignment="1">
      <alignment horizontal="right"/>
    </xf>
    <xf numFmtId="174" fontId="6" fillId="0" borderId="0" xfId="15" applyNumberFormat="1" applyFont="1" applyFill="1" applyBorder="1" applyAlignment="1">
      <alignment horizontal="right"/>
    </xf>
    <xf numFmtId="15" fontId="3" fillId="0" borderId="0" xfId="0" applyNumberFormat="1" applyFont="1" applyFill="1" applyAlignment="1">
      <alignment/>
    </xf>
    <xf numFmtId="14" fontId="7" fillId="0" borderId="0" xfId="15" applyNumberFormat="1" applyFont="1" applyFill="1" applyAlignment="1">
      <alignment horizontal="right"/>
    </xf>
    <xf numFmtId="174" fontId="3" fillId="0" borderId="28" xfId="15" applyNumberFormat="1" applyFont="1" applyFill="1" applyBorder="1" applyAlignment="1">
      <alignment/>
    </xf>
    <xf numFmtId="0" fontId="3" fillId="0" borderId="0" xfId="0" applyFont="1" applyFill="1" applyAlignment="1">
      <alignment horizontal="justify" vertical="top" wrapText="1"/>
    </xf>
    <xf numFmtId="0" fontId="3" fillId="0" borderId="0" xfId="0" applyNumberFormat="1" applyFont="1" applyFill="1" applyAlignment="1">
      <alignment horizontal="justify" vertical="top" wrapText="1"/>
    </xf>
    <xf numFmtId="174" fontId="6" fillId="0" borderId="0" xfId="15" applyNumberFormat="1" applyFont="1" applyFill="1" applyAlignment="1">
      <alignment/>
    </xf>
    <xf numFmtId="174" fontId="17" fillId="0" borderId="0" xfId="15" applyNumberFormat="1" applyFont="1" applyFill="1" applyAlignment="1">
      <alignment/>
    </xf>
    <xf numFmtId="174" fontId="15" fillId="0" borderId="0" xfId="15" applyNumberFormat="1" applyFont="1" applyFill="1" applyBorder="1" applyAlignment="1" applyProtection="1">
      <alignment horizontal="left"/>
      <protection/>
    </xf>
    <xf numFmtId="174" fontId="0" fillId="0" borderId="0" xfId="15" applyNumberFormat="1" applyFont="1" applyFill="1" applyBorder="1" applyAlignment="1" applyProtection="1">
      <alignment horizontal="left"/>
      <protection/>
    </xf>
    <xf numFmtId="174" fontId="14" fillId="0" borderId="0" xfId="15" applyNumberFormat="1" applyFont="1" applyFill="1" applyBorder="1" applyAlignment="1" applyProtection="1">
      <alignment horizontal="left"/>
      <protection/>
    </xf>
    <xf numFmtId="174" fontId="6" fillId="0" borderId="0" xfId="15" applyNumberFormat="1" applyFont="1" applyFill="1" applyBorder="1" applyAlignment="1" applyProtection="1">
      <alignment horizontal="left"/>
      <protection/>
    </xf>
    <xf numFmtId="43" fontId="3" fillId="0" borderId="0" xfId="15" applyNumberFormat="1" applyFont="1" applyFill="1" applyAlignment="1">
      <alignment/>
    </xf>
    <xf numFmtId="174" fontId="0" fillId="0" borderId="1" xfId="15" applyNumberFormat="1" applyFont="1" applyFill="1" applyBorder="1" applyAlignment="1">
      <alignment vertical="top"/>
    </xf>
    <xf numFmtId="0" fontId="3" fillId="0" borderId="0" xfId="0" applyNumberFormat="1" applyFont="1" applyAlignment="1">
      <alignment horizontal="justify" vertical="top" wrapText="1"/>
    </xf>
    <xf numFmtId="0" fontId="3" fillId="0" borderId="0" xfId="0" applyFont="1" applyFill="1" applyAlignment="1">
      <alignment horizontal="justify" wrapText="1"/>
    </xf>
    <xf numFmtId="174" fontId="0" fillId="0" borderId="30" xfId="15" applyNumberFormat="1" applyFont="1" applyFill="1" applyBorder="1" applyAlignment="1">
      <alignment vertical="top"/>
    </xf>
    <xf numFmtId="174" fontId="0" fillId="0" borderId="31" xfId="15" applyNumberFormat="1" applyFont="1" applyFill="1" applyBorder="1" applyAlignment="1">
      <alignment vertical="top"/>
    </xf>
    <xf numFmtId="174" fontId="0" fillId="0" borderId="32" xfId="15" applyNumberFormat="1" applyFont="1" applyFill="1" applyBorder="1" applyAlignment="1">
      <alignment vertical="top"/>
    </xf>
    <xf numFmtId="37" fontId="0" fillId="0" borderId="31" xfId="0" applyNumberFormat="1" applyFont="1" applyFill="1" applyBorder="1" applyAlignment="1">
      <alignment vertical="top"/>
    </xf>
    <xf numFmtId="174" fontId="0" fillId="0" borderId="6" xfId="15" applyNumberFormat="1" applyFont="1" applyFill="1" applyBorder="1" applyAlignment="1">
      <alignment vertical="top"/>
    </xf>
    <xf numFmtId="174" fontId="0" fillId="0" borderId="5" xfId="15" applyNumberFormat="1" applyFont="1" applyFill="1" applyBorder="1" applyAlignment="1">
      <alignment horizontal="right" vertical="top"/>
    </xf>
    <xf numFmtId="43" fontId="0" fillId="0" borderId="5" xfId="15" applyFont="1" applyFill="1" applyBorder="1" applyAlignment="1">
      <alignment vertical="top"/>
    </xf>
    <xf numFmtId="37" fontId="6" fillId="0" borderId="10" xfId="0" applyNumberFormat="1" applyFont="1" applyFill="1" applyBorder="1" applyAlignment="1">
      <alignment horizontal="right" vertical="top"/>
    </xf>
    <xf numFmtId="37" fontId="6" fillId="0" borderId="10" xfId="15" applyNumberFormat="1" applyFont="1" applyFill="1" applyBorder="1" applyAlignment="1">
      <alignment horizontal="right" vertical="top"/>
    </xf>
    <xf numFmtId="0" fontId="3" fillId="0" borderId="0" xfId="0" applyFont="1" applyFill="1" applyBorder="1" applyAlignment="1">
      <alignment/>
    </xf>
    <xf numFmtId="0" fontId="38" fillId="0" borderId="0" xfId="0" applyFont="1" applyFill="1" applyBorder="1" applyAlignment="1">
      <alignment horizontal="center"/>
    </xf>
    <xf numFmtId="14" fontId="0" fillId="0" borderId="0" xfId="0" applyNumberFormat="1" applyFill="1" applyBorder="1" applyAlignment="1">
      <alignment/>
    </xf>
    <xf numFmtId="174" fontId="3" fillId="0" borderId="33" xfId="15" applyNumberFormat="1" applyFont="1" applyFill="1" applyBorder="1" applyAlignment="1">
      <alignment/>
    </xf>
    <xf numFmtId="174" fontId="3" fillId="0" borderId="16" xfId="15" applyNumberFormat="1" applyFont="1" applyFill="1" applyBorder="1" applyAlignment="1">
      <alignment/>
    </xf>
    <xf numFmtId="200" fontId="3" fillId="0" borderId="34" xfId="0" applyNumberFormat="1" applyFont="1" applyFill="1" applyBorder="1" applyAlignment="1">
      <alignment/>
    </xf>
    <xf numFmtId="174" fontId="3" fillId="0" borderId="22" xfId="15" applyNumberFormat="1" applyFont="1" applyFill="1" applyBorder="1" applyAlignment="1">
      <alignment/>
    </xf>
    <xf numFmtId="200" fontId="3" fillId="0" borderId="35" xfId="0" applyNumberFormat="1" applyFont="1" applyFill="1" applyBorder="1" applyAlignment="1">
      <alignment/>
    </xf>
    <xf numFmtId="173" fontId="0" fillId="0" borderId="0" xfId="15" applyNumberFormat="1" applyFill="1" applyBorder="1" applyAlignment="1">
      <alignment/>
    </xf>
    <xf numFmtId="200" fontId="3" fillId="0" borderId="0" xfId="0" applyNumberFormat="1" applyFont="1" applyFill="1" applyAlignment="1">
      <alignment/>
    </xf>
    <xf numFmtId="173" fontId="0" fillId="0" borderId="0" xfId="15" applyNumberFormat="1" applyFont="1" applyFill="1" applyBorder="1" applyAlignment="1">
      <alignment/>
    </xf>
    <xf numFmtId="184" fontId="0" fillId="0" borderId="0" xfId="0" applyNumberFormat="1" applyFill="1" applyBorder="1" applyAlignment="1">
      <alignment/>
    </xf>
    <xf numFmtId="184" fontId="38" fillId="0" borderId="0" xfId="0" applyNumberFormat="1" applyFont="1" applyFill="1" applyBorder="1" applyAlignment="1">
      <alignment/>
    </xf>
    <xf numFmtId="0" fontId="2" fillId="0" borderId="0" xfId="0" applyFont="1" applyFill="1" applyAlignment="1" applyProtection="1">
      <alignment horizontal="right" vertical="top"/>
      <protection locked="0"/>
    </xf>
    <xf numFmtId="0" fontId="2" fillId="0" borderId="0" xfId="0" applyFont="1" applyFill="1" applyAlignment="1" applyProtection="1">
      <alignment vertical="top"/>
      <protection locked="0"/>
    </xf>
    <xf numFmtId="0" fontId="31" fillId="0" borderId="0" xfId="0" applyFont="1" applyFill="1" applyAlignment="1" applyProtection="1">
      <alignment vertical="top"/>
      <protection locked="0"/>
    </xf>
    <xf numFmtId="0" fontId="0" fillId="0" borderId="0" xfId="0" applyFont="1" applyFill="1" applyAlignment="1">
      <alignment/>
    </xf>
    <xf numFmtId="0" fontId="29" fillId="0" borderId="0" xfId="0" applyFont="1" applyFill="1" applyAlignment="1">
      <alignment vertical="top"/>
    </xf>
    <xf numFmtId="0" fontId="0" fillId="0" borderId="0" xfId="0" applyFont="1" applyFill="1" applyAlignment="1">
      <alignment horizontal="justify"/>
    </xf>
    <xf numFmtId="0" fontId="6" fillId="0" borderId="0" xfId="0" applyFont="1" applyFill="1" applyBorder="1" applyAlignment="1">
      <alignment vertical="top"/>
    </xf>
    <xf numFmtId="37" fontId="0" fillId="0" borderId="22" xfId="0" applyNumberFormat="1" applyFont="1" applyFill="1" applyBorder="1" applyAlignment="1">
      <alignment vertical="top"/>
    </xf>
    <xf numFmtId="0" fontId="9" fillId="0" borderId="0" xfId="0" applyFont="1" applyFill="1" applyAlignment="1">
      <alignment/>
    </xf>
    <xf numFmtId="0" fontId="3" fillId="0" borderId="0" xfId="0" applyNumberFormat="1" applyFont="1" applyFill="1" applyAlignment="1">
      <alignment horizontal="center" wrapText="1"/>
    </xf>
    <xf numFmtId="0" fontId="3" fillId="0" borderId="0" xfId="0" applyNumberFormat="1" applyFont="1" applyFill="1" applyAlignment="1">
      <alignment horizontal="justify" wrapText="1"/>
    </xf>
    <xf numFmtId="0" fontId="10" fillId="3" borderId="0" xfId="0" applyFont="1" applyFill="1" applyAlignment="1">
      <alignment vertical="top"/>
    </xf>
    <xf numFmtId="184" fontId="3" fillId="0" borderId="16" xfId="0" applyNumberFormat="1" applyFont="1" applyFill="1" applyBorder="1" applyAlignment="1">
      <alignment/>
    </xf>
    <xf numFmtId="184" fontId="3" fillId="0" borderId="22" xfId="0" applyNumberFormat="1" applyFont="1" applyFill="1" applyBorder="1" applyAlignment="1">
      <alignment/>
    </xf>
    <xf numFmtId="174" fontId="39" fillId="0" borderId="0" xfId="15" applyNumberFormat="1" applyFont="1" applyAlignment="1">
      <alignment horizontal="right" vertical="top"/>
    </xf>
    <xf numFmtId="174" fontId="0" fillId="0" borderId="0" xfId="15" applyNumberFormat="1" applyFont="1" applyFill="1" applyBorder="1" applyAlignment="1">
      <alignment horizontal="center" vertical="top"/>
    </xf>
    <xf numFmtId="174" fontId="5" fillId="0" borderId="24" xfId="15" applyNumberFormat="1" applyFont="1" applyFill="1" applyBorder="1" applyAlignment="1">
      <alignment horizontal="center"/>
    </xf>
    <xf numFmtId="0" fontId="6" fillId="0" borderId="0" xfId="0" applyFont="1" applyFill="1" applyAlignment="1">
      <alignment horizontal="justify" vertical="top" wrapText="1"/>
    </xf>
    <xf numFmtId="0" fontId="9" fillId="0" borderId="0" xfId="0" applyFont="1" applyAlignment="1">
      <alignment horizontal="center" vertical="top"/>
    </xf>
    <xf numFmtId="174" fontId="5" fillId="0" borderId="24" xfId="15" applyNumberFormat="1" applyFont="1" applyBorder="1" applyAlignment="1">
      <alignment horizontal="center"/>
    </xf>
    <xf numFmtId="39" fontId="0" fillId="0" borderId="1" xfId="0" applyNumberFormat="1" applyFont="1" applyFill="1" applyBorder="1" applyAlignment="1">
      <alignment horizontal="center" vertical="center"/>
    </xf>
    <xf numFmtId="39" fontId="0" fillId="0" borderId="35" xfId="0" applyNumberFormat="1" applyFont="1" applyFill="1" applyBorder="1" applyAlignment="1">
      <alignment horizontal="center" vertical="center"/>
    </xf>
    <xf numFmtId="0" fontId="16" fillId="0" borderId="14" xfId="0" applyFont="1" applyFill="1" applyBorder="1" applyAlignment="1">
      <alignment horizontal="justify" wrapText="1"/>
    </xf>
    <xf numFmtId="0" fontId="0" fillId="0" borderId="0" xfId="0" applyFill="1" applyAlignment="1">
      <alignment wrapText="1"/>
    </xf>
    <xf numFmtId="0" fontId="0" fillId="0" borderId="0" xfId="0" applyFont="1" applyAlignment="1">
      <alignment horizontal="justify" vertical="top"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22" fillId="0" borderId="3" xfId="0" applyFont="1" applyBorder="1" applyAlignment="1">
      <alignment horizontal="center" wrapText="1"/>
    </xf>
    <xf numFmtId="0" fontId="0" fillId="0" borderId="0" xfId="0" applyAlignment="1">
      <alignment wrapText="1"/>
    </xf>
    <xf numFmtId="0" fontId="0" fillId="0" borderId="4" xfId="0" applyBorder="1" applyAlignment="1">
      <alignment wrapText="1"/>
    </xf>
    <xf numFmtId="0" fontId="23" fillId="0" borderId="3" xfId="0" applyFont="1"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9" fillId="0" borderId="3" xfId="0" applyFont="1" applyFill="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37" fontId="17" fillId="0" borderId="33" xfId="0" applyNumberFormat="1" applyFont="1" applyFill="1" applyBorder="1" applyAlignment="1">
      <alignment horizontal="center" vertical="center"/>
    </xf>
    <xf numFmtId="37" fontId="17" fillId="0" borderId="21" xfId="0" applyNumberFormat="1" applyFont="1" applyFill="1" applyBorder="1" applyAlignment="1">
      <alignment horizontal="center" vertical="center"/>
    </xf>
    <xf numFmtId="37" fontId="17" fillId="0" borderId="34" xfId="0" applyNumberFormat="1" applyFont="1" applyFill="1" applyBorder="1" applyAlignment="1">
      <alignment horizontal="center" vertical="center"/>
    </xf>
    <xf numFmtId="37" fontId="17" fillId="0" borderId="19" xfId="0" applyNumberFormat="1" applyFont="1" applyFill="1" applyBorder="1" applyAlignment="1">
      <alignment horizontal="center" vertical="center"/>
    </xf>
    <xf numFmtId="37" fontId="17" fillId="0" borderId="1" xfId="0" applyNumberFormat="1" applyFont="1" applyFill="1" applyBorder="1" applyAlignment="1">
      <alignment horizontal="center" vertical="center"/>
    </xf>
    <xf numFmtId="37" fontId="17" fillId="0" borderId="35" xfId="0" applyNumberFormat="1" applyFont="1" applyFill="1" applyBorder="1" applyAlignment="1">
      <alignment horizontal="center" vertical="center"/>
    </xf>
    <xf numFmtId="39" fontId="0" fillId="0" borderId="19" xfId="0" applyNumberFormat="1" applyFont="1" applyFill="1" applyBorder="1" applyAlignment="1">
      <alignment horizontal="center" vertical="center"/>
    </xf>
    <xf numFmtId="0" fontId="0" fillId="0" borderId="0" xfId="0" applyFont="1" applyFill="1" applyAlignment="1">
      <alignment horizontal="justify" vertical="top" wrapText="1"/>
    </xf>
    <xf numFmtId="0" fontId="6" fillId="0" borderId="0" xfId="0" applyFont="1" applyAlignment="1">
      <alignment vertical="top" wrapText="1"/>
    </xf>
    <xf numFmtId="0" fontId="0" fillId="0" borderId="0" xfId="0" applyFont="1" applyAlignment="1">
      <alignment vertical="top" wrapText="1"/>
    </xf>
    <xf numFmtId="0" fontId="6" fillId="0" borderId="16" xfId="0" applyFont="1" applyBorder="1" applyAlignment="1">
      <alignment horizontal="center" vertical="top" wrapText="1"/>
    </xf>
    <xf numFmtId="0" fontId="6" fillId="0" borderId="10" xfId="0" applyFont="1" applyBorder="1" applyAlignment="1">
      <alignment horizontal="center" vertical="top" wrapText="1"/>
    </xf>
    <xf numFmtId="0" fontId="9" fillId="0" borderId="8" xfId="0" applyFont="1" applyBorder="1" applyAlignment="1">
      <alignment horizontal="center" vertical="top"/>
    </xf>
    <xf numFmtId="0" fontId="0" fillId="0" borderId="0" xfId="0" applyFont="1" applyAlignment="1">
      <alignment horizontal="left" vertical="top" wrapText="1"/>
    </xf>
    <xf numFmtId="0" fontId="9" fillId="0" borderId="14" xfId="0" applyFont="1" applyFill="1" applyBorder="1" applyAlignment="1">
      <alignment horizontal="center" vertical="top"/>
    </xf>
    <xf numFmtId="0" fontId="10" fillId="0" borderId="0" xfId="0" applyFont="1" applyAlignment="1">
      <alignment horizontal="center" vertical="top"/>
    </xf>
    <xf numFmtId="0" fontId="9" fillId="0" borderId="14" xfId="0" applyFont="1" applyBorder="1" applyAlignment="1">
      <alignment horizontal="center" vertical="top"/>
    </xf>
    <xf numFmtId="0" fontId="10" fillId="0" borderId="0" xfId="0" applyFont="1" applyFill="1" applyBorder="1" applyAlignment="1">
      <alignment horizontal="center" vertical="top"/>
    </xf>
    <xf numFmtId="0" fontId="12" fillId="0" borderId="14" xfId="0" applyFont="1" applyFill="1" applyBorder="1" applyAlignment="1">
      <alignment horizontal="center" vertical="top" wrapText="1"/>
    </xf>
    <xf numFmtId="0" fontId="10" fillId="0" borderId="14" xfId="0" applyFont="1" applyFill="1" applyBorder="1" applyAlignment="1">
      <alignment horizontal="center"/>
    </xf>
    <xf numFmtId="0" fontId="10" fillId="0" borderId="8" xfId="0" applyFont="1" applyFill="1" applyBorder="1" applyAlignment="1">
      <alignment horizontal="center"/>
    </xf>
    <xf numFmtId="37" fontId="6" fillId="0" borderId="16" xfId="0" applyNumberFormat="1" applyFont="1" applyFill="1" applyBorder="1" applyAlignment="1">
      <alignment horizontal="center" vertical="top" wrapText="1"/>
    </xf>
    <xf numFmtId="37" fontId="6" fillId="0" borderId="22" xfId="0" applyNumberFormat="1" applyFont="1" applyFill="1" applyBorder="1" applyAlignment="1">
      <alignment horizontal="center" vertical="top" wrapText="1"/>
    </xf>
    <xf numFmtId="37" fontId="6" fillId="0" borderId="34" xfId="15" applyNumberFormat="1" applyFont="1" applyFill="1" applyBorder="1" applyAlignment="1">
      <alignment horizontal="center" vertical="top"/>
    </xf>
    <xf numFmtId="37" fontId="6" fillId="0" borderId="35" xfId="15" applyNumberFormat="1" applyFont="1" applyFill="1" applyBorder="1" applyAlignment="1">
      <alignment horizontal="center" vertical="top"/>
    </xf>
    <xf numFmtId="37" fontId="6" fillId="0" borderId="33" xfId="0" applyNumberFormat="1" applyFont="1" applyFill="1" applyBorder="1" applyAlignment="1">
      <alignment horizontal="center" vertical="top" wrapText="1"/>
    </xf>
    <xf numFmtId="37" fontId="6" fillId="0" borderId="19" xfId="0" applyNumberFormat="1" applyFont="1" applyFill="1" applyBorder="1" applyAlignment="1">
      <alignment horizontal="center" vertical="top" wrapText="1"/>
    </xf>
    <xf numFmtId="0" fontId="9" fillId="0" borderId="0" xfId="0" applyFont="1" applyFill="1" applyBorder="1" applyAlignment="1">
      <alignment horizontal="center" vertical="top"/>
    </xf>
    <xf numFmtId="0" fontId="0" fillId="0" borderId="22" xfId="0" applyBorder="1" applyAlignment="1">
      <alignment horizontal="center" vertical="top" wrapText="1"/>
    </xf>
    <xf numFmtId="0" fontId="3" fillId="0" borderId="0" xfId="0" applyFont="1" applyFill="1" applyAlignment="1">
      <alignment horizontal="justify" wrapText="1"/>
    </xf>
    <xf numFmtId="174" fontId="6" fillId="0" borderId="0" xfId="15" applyNumberFormat="1" applyFont="1" applyFill="1" applyAlignment="1">
      <alignment horizontal="right"/>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6" fillId="0" borderId="0" xfId="0" applyFont="1" applyAlignment="1">
      <alignment horizontal="right" vertical="top" wrapText="1"/>
    </xf>
    <xf numFmtId="0" fontId="3" fillId="0" borderId="0" xfId="0" applyFont="1" applyAlignment="1">
      <alignment horizontal="justify" vertical="top" wrapText="1"/>
    </xf>
    <xf numFmtId="0" fontId="3" fillId="0" borderId="0" xfId="0" applyFont="1" applyAlignment="1">
      <alignment vertical="top" wrapText="1"/>
    </xf>
    <xf numFmtId="0" fontId="0" fillId="0" borderId="0" xfId="0" applyAlignment="1">
      <alignment horizontal="justify" vertical="top" wrapText="1"/>
    </xf>
    <xf numFmtId="174" fontId="6" fillId="0" borderId="0" xfId="15" applyNumberFormat="1" applyFont="1" applyAlignment="1">
      <alignment horizontal="center"/>
    </xf>
    <xf numFmtId="0" fontId="3" fillId="0" borderId="0" xfId="0" applyFont="1" applyFill="1" applyAlignment="1">
      <alignment wrapText="1"/>
    </xf>
    <xf numFmtId="1" fontId="3" fillId="0" borderId="0" xfId="21" applyNumberFormat="1" applyFont="1" applyFill="1" applyBorder="1" applyAlignment="1" applyProtection="1">
      <alignment horizontal="justify" vertical="top" wrapText="1"/>
      <protection locked="0"/>
    </xf>
    <xf numFmtId="1" fontId="3" fillId="0" borderId="0" xfId="21" applyNumberFormat="1" applyFont="1" applyFill="1" applyBorder="1" applyAlignment="1" applyProtection="1">
      <alignment horizontal="left" vertical="top" wrapText="1"/>
      <protection locked="0"/>
    </xf>
    <xf numFmtId="0" fontId="33" fillId="0" borderId="0" xfId="0" applyFont="1" applyAlignment="1">
      <alignment horizontal="justify" wrapText="1"/>
    </xf>
    <xf numFmtId="0" fontId="3" fillId="0" borderId="0" xfId="0" applyNumberFormat="1" applyFont="1" applyFill="1" applyAlignment="1">
      <alignment wrapText="1"/>
    </xf>
    <xf numFmtId="0" fontId="3" fillId="0" borderId="0" xfId="0" applyNumberFormat="1" applyFont="1" applyFill="1" applyAlignment="1">
      <alignment horizontal="justify" wrapText="1"/>
    </xf>
    <xf numFmtId="0" fontId="3" fillId="0" borderId="24" xfId="0" applyFont="1" applyFill="1" applyBorder="1" applyAlignment="1">
      <alignment horizontal="center" wrapText="1"/>
    </xf>
    <xf numFmtId="0" fontId="0" fillId="0" borderId="24" xfId="0" applyFill="1" applyBorder="1" applyAlignment="1">
      <alignment horizontal="center" wrapText="1"/>
    </xf>
    <xf numFmtId="0" fontId="3" fillId="0" borderId="19" xfId="0" applyFont="1" applyFill="1" applyBorder="1" applyAlignment="1">
      <alignment horizontal="center"/>
    </xf>
    <xf numFmtId="0" fontId="0" fillId="0" borderId="35" xfId="0" applyFill="1" applyBorder="1" applyAlignment="1">
      <alignment horizontal="center"/>
    </xf>
    <xf numFmtId="174" fontId="6" fillId="0" borderId="0" xfId="15" applyNumberFormat="1" applyFont="1" applyFill="1" applyAlignment="1">
      <alignment horizontal="center"/>
    </xf>
    <xf numFmtId="0" fontId="3" fillId="0" borderId="0" xfId="0" applyFont="1" applyAlignment="1">
      <alignment wrapText="1"/>
    </xf>
    <xf numFmtId="0" fontId="3" fillId="0" borderId="0" xfId="0" applyFont="1" applyAlignment="1">
      <alignment horizontal="justify" wrapText="1"/>
    </xf>
    <xf numFmtId="0" fontId="3" fillId="0" borderId="0" xfId="0" applyNumberFormat="1" applyFont="1" applyAlignment="1">
      <alignment horizontal="justify" vertical="top" wrapText="1"/>
    </xf>
    <xf numFmtId="0" fontId="3" fillId="0" borderId="12" xfId="0" applyFont="1" applyFill="1" applyBorder="1" applyAlignment="1">
      <alignment horizontal="center" wrapText="1"/>
    </xf>
    <xf numFmtId="0" fontId="0" fillId="0" borderId="12" xfId="0" applyFill="1" applyBorder="1" applyAlignment="1">
      <alignment horizontal="center" wrapText="1"/>
    </xf>
    <xf numFmtId="0" fontId="3" fillId="0" borderId="33" xfId="0" applyFont="1" applyFill="1" applyBorder="1" applyAlignment="1">
      <alignment horizontal="center"/>
    </xf>
    <xf numFmtId="0" fontId="0" fillId="0" borderId="34" xfId="0" applyFill="1" applyBorder="1" applyAlignment="1">
      <alignment horizontal="center"/>
    </xf>
    <xf numFmtId="0" fontId="3" fillId="0" borderId="0" xfId="0" applyFont="1" applyFill="1" applyAlignment="1">
      <alignment horizontal="justify"/>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wrapText="1"/>
    </xf>
    <xf numFmtId="0" fontId="0" fillId="0" borderId="22" xfId="0" applyFill="1" applyBorder="1" applyAlignment="1">
      <alignment horizontal="center" wrapText="1"/>
    </xf>
    <xf numFmtId="1" fontId="37" fillId="0" borderId="0" xfId="21" applyNumberFormat="1" applyFont="1" applyFill="1" applyBorder="1" applyAlignment="1" applyProtection="1">
      <alignment horizontal="left" wrapText="1"/>
      <protection locked="0"/>
    </xf>
    <xf numFmtId="37" fontId="37" fillId="0" borderId="0" xfId="0" applyNumberFormat="1" applyFont="1" applyFill="1" applyAlignment="1">
      <alignment wrapText="1"/>
    </xf>
    <xf numFmtId="37" fontId="37" fillId="0" borderId="0" xfId="0" applyNumberFormat="1" applyFont="1" applyAlignment="1">
      <alignment wrapText="1"/>
    </xf>
    <xf numFmtId="0" fontId="3" fillId="0" borderId="0" xfId="0" applyFont="1" applyAlignment="1">
      <alignment horizontal="left" vertical="top" wrapText="1"/>
    </xf>
    <xf numFmtId="0" fontId="2" fillId="0" borderId="0" xfId="0" applyFont="1" applyFill="1" applyAlignment="1">
      <alignment horizontal="justify" wrapText="1"/>
    </xf>
    <xf numFmtId="0" fontId="2" fillId="0" borderId="0" xfId="0" applyFont="1" applyFill="1" applyAlignment="1">
      <alignment wrapText="1"/>
    </xf>
    <xf numFmtId="0" fontId="2" fillId="0" borderId="0" xfId="0" applyFont="1" applyFill="1" applyAlignment="1">
      <alignment vertical="top" wrapText="1"/>
    </xf>
    <xf numFmtId="0" fontId="0" fillId="0" borderId="0" xfId="0" applyFont="1" applyFill="1" applyAlignment="1">
      <alignment vertical="top" wrapText="1"/>
    </xf>
    <xf numFmtId="174" fontId="6" fillId="0" borderId="0" xfId="15" applyNumberFormat="1" applyFont="1" applyAlignment="1">
      <alignment horizontal="right"/>
    </xf>
    <xf numFmtId="0" fontId="3" fillId="0" borderId="0" xfId="0" applyNumberFormat="1" applyFon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une98-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28575</xdr:rowOff>
    </xdr:from>
    <xdr:to>
      <xdr:col>5</xdr:col>
      <xdr:colOff>638175</xdr:colOff>
      <xdr:row>7</xdr:row>
      <xdr:rowOff>76200</xdr:rowOff>
    </xdr:to>
    <xdr:pic>
      <xdr:nvPicPr>
        <xdr:cNvPr id="1" name="Picture 1"/>
        <xdr:cNvPicPr preferRelativeResize="1">
          <a:picLocks noChangeAspect="1"/>
        </xdr:cNvPicPr>
      </xdr:nvPicPr>
      <xdr:blipFill>
        <a:blip r:embed="rId1"/>
        <a:stretch>
          <a:fillRect/>
        </a:stretch>
      </xdr:blipFill>
      <xdr:spPr>
        <a:xfrm>
          <a:off x="2771775" y="28575"/>
          <a:ext cx="17621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205</xdr:row>
      <xdr:rowOff>9525</xdr:rowOff>
    </xdr:from>
    <xdr:to>
      <xdr:col>7</xdr:col>
      <xdr:colOff>838200</xdr:colOff>
      <xdr:row>209</xdr:row>
      <xdr:rowOff>66675</xdr:rowOff>
    </xdr:to>
    <xdr:sp>
      <xdr:nvSpPr>
        <xdr:cNvPr id="1" name="TextBox 1"/>
        <xdr:cNvSpPr txBox="1">
          <a:spLocks noChangeArrowheads="1"/>
        </xdr:cNvSpPr>
      </xdr:nvSpPr>
      <xdr:spPr>
        <a:xfrm>
          <a:off x="352425" y="43700700"/>
          <a:ext cx="6124575" cy="762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For the nine months period, revenue decreased by 9% as compared to the corresponding period last year. However the gross margin was 54% higher due to improved product mix, absence of late delivery charges and cost overrun which occurred last year. Consequently, profit after tax rose by 88% from RM7.7 million to RM14.6 million. 
</a:t>
          </a:r>
        </a:p>
      </xdr:txBody>
    </xdr:sp>
    <xdr:clientData/>
  </xdr:twoCellAnchor>
  <xdr:twoCellAnchor>
    <xdr:from>
      <xdr:col>1</xdr:col>
      <xdr:colOff>9525</xdr:colOff>
      <xdr:row>213</xdr:row>
      <xdr:rowOff>85725</xdr:rowOff>
    </xdr:from>
    <xdr:to>
      <xdr:col>7</xdr:col>
      <xdr:colOff>828675</xdr:colOff>
      <xdr:row>215</xdr:row>
      <xdr:rowOff>66675</xdr:rowOff>
    </xdr:to>
    <xdr:sp>
      <xdr:nvSpPr>
        <xdr:cNvPr id="2" name="TextBox 9"/>
        <xdr:cNvSpPr txBox="1">
          <a:spLocks noChangeArrowheads="1"/>
        </xdr:cNvSpPr>
      </xdr:nvSpPr>
      <xdr:spPr>
        <a:xfrm>
          <a:off x="361950" y="45186600"/>
          <a:ext cx="6105525"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Group's revenue increased by 16.3% quarter-on-quarter from RM37.7 million to RM43.9 million, however the gross margin dropped due to change in product mix.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workbookViewId="0" topLeftCell="A43">
      <selection activeCell="D70" sqref="D70"/>
    </sheetView>
  </sheetViews>
  <sheetFormatPr defaultColWidth="9.140625" defaultRowHeight="12.75"/>
  <cols>
    <col min="1" max="1" width="5.28125" style="71" customWidth="1"/>
    <col min="2" max="2" width="35.28125" style="71" customWidth="1"/>
    <col min="3" max="3" width="0.9921875" style="71" customWidth="1"/>
    <col min="4" max="4" width="16.140625" style="71" customWidth="1"/>
    <col min="5" max="5" width="0.71875" style="71" customWidth="1"/>
    <col min="6" max="6" width="15.8515625" style="71" customWidth="1"/>
    <col min="7" max="7" width="1.1484375" style="71" customWidth="1"/>
    <col min="8" max="8" width="1.28515625" style="71" customWidth="1"/>
    <col min="9" max="9" width="16.140625" style="71" customWidth="1"/>
    <col min="10" max="10" width="0.9921875" style="71" customWidth="1"/>
    <col min="11" max="11" width="18.140625" style="71" customWidth="1"/>
    <col min="12" max="12" width="1.28515625" style="71" customWidth="1"/>
    <col min="13" max="16384" width="9.140625" style="71" customWidth="1"/>
  </cols>
  <sheetData>
    <row r="1" spans="1:12" ht="12.75">
      <c r="A1" s="89"/>
      <c r="B1" s="90"/>
      <c r="C1" s="90"/>
      <c r="D1" s="90"/>
      <c r="E1" s="90"/>
      <c r="F1" s="90"/>
      <c r="G1" s="90"/>
      <c r="H1" s="90"/>
      <c r="I1" s="90"/>
      <c r="J1" s="90"/>
      <c r="K1" s="90"/>
      <c r="L1" s="91"/>
    </row>
    <row r="2" spans="1:12" ht="12.75">
      <c r="A2" s="92"/>
      <c r="B2" s="64"/>
      <c r="C2" s="64"/>
      <c r="D2" s="64"/>
      <c r="E2" s="64"/>
      <c r="F2" s="64"/>
      <c r="G2" s="64"/>
      <c r="H2" s="64"/>
      <c r="I2" s="64"/>
      <c r="J2" s="64"/>
      <c r="K2" s="64"/>
      <c r="L2" s="93"/>
    </row>
    <row r="3" spans="1:12" ht="12.75">
      <c r="A3" s="92"/>
      <c r="B3" s="64"/>
      <c r="C3" s="64"/>
      <c r="D3" s="64"/>
      <c r="E3" s="64"/>
      <c r="F3" s="64"/>
      <c r="G3" s="64"/>
      <c r="H3" s="64"/>
      <c r="I3" s="64"/>
      <c r="J3" s="64"/>
      <c r="K3" s="64"/>
      <c r="L3" s="93"/>
    </row>
    <row r="4" spans="1:12" ht="12.75">
      <c r="A4" s="92"/>
      <c r="B4" s="64"/>
      <c r="C4" s="64"/>
      <c r="D4" s="64"/>
      <c r="E4" s="64"/>
      <c r="F4" s="64"/>
      <c r="G4" s="64"/>
      <c r="H4" s="64"/>
      <c r="I4" s="64"/>
      <c r="J4" s="64"/>
      <c r="K4" s="64"/>
      <c r="L4" s="93"/>
    </row>
    <row r="5" spans="1:12" ht="12.75">
      <c r="A5" s="92"/>
      <c r="B5" s="64"/>
      <c r="C5" s="64"/>
      <c r="D5" s="64"/>
      <c r="E5" s="64"/>
      <c r="F5" s="64"/>
      <c r="G5" s="64"/>
      <c r="H5" s="64"/>
      <c r="I5" s="64"/>
      <c r="J5" s="64"/>
      <c r="K5" s="64"/>
      <c r="L5" s="93"/>
    </row>
    <row r="6" spans="1:12" ht="12.75">
      <c r="A6" s="92"/>
      <c r="B6" s="64"/>
      <c r="C6" s="64"/>
      <c r="D6" s="64"/>
      <c r="E6" s="64"/>
      <c r="F6" s="64"/>
      <c r="G6" s="64"/>
      <c r="H6" s="64"/>
      <c r="I6" s="64"/>
      <c r="J6" s="64"/>
      <c r="K6" s="64"/>
      <c r="L6" s="93"/>
    </row>
    <row r="7" spans="1:12" ht="12.75">
      <c r="A7" s="92"/>
      <c r="B7" s="64"/>
      <c r="C7" s="64"/>
      <c r="D7" s="64"/>
      <c r="E7" s="64"/>
      <c r="F7" s="64"/>
      <c r="G7" s="64"/>
      <c r="H7" s="64"/>
      <c r="I7" s="64"/>
      <c r="J7" s="64"/>
      <c r="K7" s="64"/>
      <c r="L7" s="93"/>
    </row>
    <row r="8" spans="1:12" ht="12.75">
      <c r="A8" s="92"/>
      <c r="B8" s="64"/>
      <c r="C8" s="64"/>
      <c r="D8" s="64"/>
      <c r="E8" s="64"/>
      <c r="F8" s="64"/>
      <c r="G8" s="64"/>
      <c r="H8" s="64"/>
      <c r="I8" s="64"/>
      <c r="J8" s="64"/>
      <c r="K8" s="64"/>
      <c r="L8" s="93"/>
    </row>
    <row r="9" spans="1:12" ht="18.75" customHeight="1">
      <c r="A9" s="443" t="s">
        <v>35</v>
      </c>
      <c r="B9" s="444"/>
      <c r="C9" s="444"/>
      <c r="D9" s="444"/>
      <c r="E9" s="444"/>
      <c r="F9" s="444"/>
      <c r="G9" s="444"/>
      <c r="H9" s="444"/>
      <c r="I9" s="444"/>
      <c r="J9" s="444"/>
      <c r="K9" s="444"/>
      <c r="L9" s="445"/>
    </row>
    <row r="10" spans="1:12" ht="12.75">
      <c r="A10" s="446" t="s">
        <v>149</v>
      </c>
      <c r="B10" s="444"/>
      <c r="C10" s="444"/>
      <c r="D10" s="444"/>
      <c r="E10" s="444"/>
      <c r="F10" s="444"/>
      <c r="G10" s="444"/>
      <c r="H10" s="444"/>
      <c r="I10" s="444"/>
      <c r="J10" s="444"/>
      <c r="K10" s="444"/>
      <c r="L10" s="445"/>
    </row>
    <row r="11" spans="1:12" ht="12.75">
      <c r="A11" s="446" t="s">
        <v>150</v>
      </c>
      <c r="B11" s="447"/>
      <c r="C11" s="447"/>
      <c r="D11" s="447"/>
      <c r="E11" s="447"/>
      <c r="F11" s="447"/>
      <c r="G11" s="447"/>
      <c r="H11" s="447"/>
      <c r="I11" s="447"/>
      <c r="J11" s="447"/>
      <c r="K11" s="447"/>
      <c r="L11" s="448"/>
    </row>
    <row r="12" spans="1:12" ht="12.75">
      <c r="A12" s="94"/>
      <c r="B12" s="43"/>
      <c r="C12" s="64"/>
      <c r="D12" s="95"/>
      <c r="E12" s="95"/>
      <c r="F12" s="95"/>
      <c r="G12" s="95"/>
      <c r="H12" s="95"/>
      <c r="I12" s="95"/>
      <c r="J12" s="95"/>
      <c r="K12" s="95"/>
      <c r="L12" s="96"/>
    </row>
    <row r="13" spans="1:12" ht="15.75">
      <c r="A13" s="449" t="s">
        <v>139</v>
      </c>
      <c r="B13" s="450"/>
      <c r="C13" s="450"/>
      <c r="D13" s="450"/>
      <c r="E13" s="450"/>
      <c r="F13" s="450"/>
      <c r="G13" s="450"/>
      <c r="H13" s="450"/>
      <c r="I13" s="450"/>
      <c r="J13" s="450"/>
      <c r="K13" s="450"/>
      <c r="L13" s="451"/>
    </row>
    <row r="14" spans="1:12" ht="13.5" thickBot="1">
      <c r="A14" s="57"/>
      <c r="B14" s="58"/>
      <c r="C14" s="58"/>
      <c r="D14" s="58"/>
      <c r="E14" s="58"/>
      <c r="F14" s="58"/>
      <c r="G14" s="58"/>
      <c r="H14" s="58"/>
      <c r="I14" s="58"/>
      <c r="J14" s="58"/>
      <c r="K14" s="58"/>
      <c r="L14" s="60"/>
    </row>
    <row r="15" spans="1:12" ht="16.5" customHeight="1" thickBot="1">
      <c r="A15" s="452" t="s">
        <v>263</v>
      </c>
      <c r="B15" s="453"/>
      <c r="C15" s="453"/>
      <c r="D15" s="453"/>
      <c r="E15" s="453"/>
      <c r="F15" s="453"/>
      <c r="G15" s="453"/>
      <c r="H15" s="453"/>
      <c r="I15" s="453"/>
      <c r="J15" s="453"/>
      <c r="K15" s="453"/>
      <c r="L15" s="454"/>
    </row>
    <row r="16" spans="1:12" ht="12.75">
      <c r="A16" s="89"/>
      <c r="B16" s="90"/>
      <c r="C16" s="90"/>
      <c r="D16" s="90"/>
      <c r="E16" s="90"/>
      <c r="F16" s="90"/>
      <c r="G16" s="90"/>
      <c r="H16" s="90"/>
      <c r="I16" s="90"/>
      <c r="J16" s="90"/>
      <c r="K16" s="90"/>
      <c r="L16" s="91"/>
    </row>
    <row r="17" spans="1:12" ht="12.75">
      <c r="A17" s="97"/>
      <c r="B17" s="98"/>
      <c r="C17" s="64"/>
      <c r="D17" s="95"/>
      <c r="E17" s="95"/>
      <c r="F17" s="95"/>
      <c r="G17" s="95"/>
      <c r="H17" s="95"/>
      <c r="I17" s="95"/>
      <c r="J17" s="95"/>
      <c r="K17" s="95"/>
      <c r="L17" s="96"/>
    </row>
    <row r="18" spans="1:12" ht="16.5" thickBot="1">
      <c r="A18" s="455" t="s">
        <v>264</v>
      </c>
      <c r="B18" s="456"/>
      <c r="C18" s="456"/>
      <c r="D18" s="456"/>
      <c r="E18" s="456"/>
      <c r="F18" s="456"/>
      <c r="G18" s="456"/>
      <c r="H18" s="456"/>
      <c r="I18" s="456"/>
      <c r="J18" s="456"/>
      <c r="K18" s="456"/>
      <c r="L18" s="457"/>
    </row>
    <row r="19" spans="1:12" ht="16.5" thickBot="1">
      <c r="A19" s="39"/>
      <c r="B19" s="40"/>
      <c r="C19" s="40"/>
      <c r="D19" s="40"/>
      <c r="E19" s="40"/>
      <c r="F19" s="40"/>
      <c r="G19" s="40"/>
      <c r="H19" s="40"/>
      <c r="I19" s="40"/>
      <c r="J19" s="40"/>
      <c r="K19" s="40"/>
      <c r="L19" s="41"/>
    </row>
    <row r="20" spans="1:12" ht="15.75">
      <c r="A20" s="458" t="s">
        <v>140</v>
      </c>
      <c r="B20" s="459"/>
      <c r="C20" s="459"/>
      <c r="D20" s="459"/>
      <c r="E20" s="459"/>
      <c r="F20" s="459"/>
      <c r="G20" s="459"/>
      <c r="H20" s="459"/>
      <c r="I20" s="459"/>
      <c r="J20" s="459"/>
      <c r="K20" s="459"/>
      <c r="L20" s="460"/>
    </row>
    <row r="21" spans="1:12" ht="13.5" thickBot="1">
      <c r="A21" s="72"/>
      <c r="B21" s="73"/>
      <c r="C21" s="74"/>
      <c r="D21" s="74"/>
      <c r="E21" s="74"/>
      <c r="F21" s="74"/>
      <c r="G21" s="74"/>
      <c r="H21" s="74"/>
      <c r="I21" s="74"/>
      <c r="J21" s="74"/>
      <c r="K21" s="74"/>
      <c r="L21" s="75"/>
    </row>
    <row r="22" spans="1:12" ht="12.75">
      <c r="A22" s="42"/>
      <c r="B22" s="76"/>
      <c r="C22" s="77"/>
      <c r="D22" s="78"/>
      <c r="E22" s="78"/>
      <c r="F22" s="78"/>
      <c r="G22" s="78"/>
      <c r="H22" s="79"/>
      <c r="I22" s="78"/>
      <c r="J22" s="78"/>
      <c r="K22" s="78"/>
      <c r="L22" s="80"/>
    </row>
    <row r="23" spans="1:12" ht="12.75">
      <c r="A23" s="42"/>
      <c r="B23" s="76"/>
      <c r="C23" s="77"/>
      <c r="D23" s="81" t="s">
        <v>42</v>
      </c>
      <c r="E23" s="82"/>
      <c r="F23" s="83"/>
      <c r="G23" s="84"/>
      <c r="H23" s="85"/>
      <c r="I23" s="81" t="s">
        <v>43</v>
      </c>
      <c r="J23" s="82"/>
      <c r="K23" s="83"/>
      <c r="L23" s="80"/>
    </row>
    <row r="24" spans="1:12" ht="12.75">
      <c r="A24" s="42"/>
      <c r="B24" s="76"/>
      <c r="C24" s="77"/>
      <c r="D24" s="88" t="s">
        <v>145</v>
      </c>
      <c r="E24" s="104"/>
      <c r="F24" s="105" t="s">
        <v>146</v>
      </c>
      <c r="G24" s="84"/>
      <c r="H24" s="85"/>
      <c r="I24" s="88" t="s">
        <v>145</v>
      </c>
      <c r="J24" s="104"/>
      <c r="K24" s="105" t="s">
        <v>146</v>
      </c>
      <c r="L24" s="80"/>
    </row>
    <row r="25" spans="1:12" ht="12.75">
      <c r="A25" s="42"/>
      <c r="B25" s="76"/>
      <c r="C25" s="77"/>
      <c r="D25" s="88" t="s">
        <v>50</v>
      </c>
      <c r="E25" s="106"/>
      <c r="F25" s="105" t="s">
        <v>50</v>
      </c>
      <c r="G25" s="84"/>
      <c r="H25" s="85"/>
      <c r="I25" s="88" t="s">
        <v>147</v>
      </c>
      <c r="J25" s="86"/>
      <c r="K25" s="102" t="s">
        <v>148</v>
      </c>
      <c r="L25" s="80"/>
    </row>
    <row r="26" spans="1:12" ht="12.75">
      <c r="A26" s="42"/>
      <c r="B26" s="43"/>
      <c r="C26" s="43"/>
      <c r="D26" s="125">
        <v>39263</v>
      </c>
      <c r="E26" s="126"/>
      <c r="F26" s="125">
        <v>38898</v>
      </c>
      <c r="G26" s="127"/>
      <c r="H26" s="128"/>
      <c r="I26" s="125">
        <f>+D26</f>
        <v>39263</v>
      </c>
      <c r="J26" s="126"/>
      <c r="K26" s="125">
        <f>+F26</f>
        <v>38898</v>
      </c>
      <c r="L26" s="44"/>
    </row>
    <row r="27" spans="1:12" ht="12.75">
      <c r="A27" s="42"/>
      <c r="B27" s="43"/>
      <c r="C27" s="43"/>
      <c r="D27" s="87" t="s">
        <v>17</v>
      </c>
      <c r="E27" s="87"/>
      <c r="F27" s="87" t="s">
        <v>17</v>
      </c>
      <c r="G27" s="102"/>
      <c r="H27" s="87"/>
      <c r="I27" s="87" t="s">
        <v>17</v>
      </c>
      <c r="J27" s="87"/>
      <c r="K27" s="87" t="s">
        <v>17</v>
      </c>
      <c r="L27" s="44"/>
    </row>
    <row r="28" spans="1:12" ht="12.75">
      <c r="A28" s="42"/>
      <c r="B28" s="51"/>
      <c r="C28" s="43"/>
      <c r="D28" s="45"/>
      <c r="E28" s="45"/>
      <c r="F28" s="45"/>
      <c r="G28" s="45"/>
      <c r="H28" s="46"/>
      <c r="I28" s="45"/>
      <c r="J28" s="45"/>
      <c r="K28" s="45"/>
      <c r="L28" s="44"/>
    </row>
    <row r="29" spans="1:12" s="137" customFormat="1" ht="12.75">
      <c r="A29" s="131">
        <v>1</v>
      </c>
      <c r="B29" s="132" t="s">
        <v>13</v>
      </c>
      <c r="C29" s="132"/>
      <c r="D29" s="133">
        <f>+'Income Statement'!D15</f>
        <v>43949</v>
      </c>
      <c r="E29" s="134"/>
      <c r="F29" s="133">
        <f>+'Income Statement'!E15</f>
        <v>56880</v>
      </c>
      <c r="G29" s="134"/>
      <c r="H29" s="135"/>
      <c r="I29" s="133">
        <f>+'Income Statement'!F15</f>
        <v>125393</v>
      </c>
      <c r="J29" s="134"/>
      <c r="K29" s="133">
        <f>+'Income Statement'!G15</f>
        <v>137808</v>
      </c>
      <c r="L29" s="136"/>
    </row>
    <row r="30" spans="1:12" s="137" customFormat="1" ht="12.75">
      <c r="A30" s="131"/>
      <c r="B30" s="132"/>
      <c r="C30" s="132"/>
      <c r="D30" s="138"/>
      <c r="E30" s="134"/>
      <c r="F30" s="138"/>
      <c r="G30" s="134"/>
      <c r="H30" s="135"/>
      <c r="I30" s="138"/>
      <c r="J30" s="134"/>
      <c r="K30" s="138"/>
      <c r="L30" s="136"/>
    </row>
    <row r="31" spans="1:12" s="137" customFormat="1" ht="12.75">
      <c r="A31" s="131">
        <v>2</v>
      </c>
      <c r="B31" s="132" t="s">
        <v>130</v>
      </c>
      <c r="C31" s="132"/>
      <c r="D31" s="138">
        <f>+'Income Statement'!D31</f>
        <v>6199</v>
      </c>
      <c r="E31" s="134"/>
      <c r="F31" s="138">
        <f>+'Income Statement'!E31</f>
        <v>4065</v>
      </c>
      <c r="G31" s="134"/>
      <c r="H31" s="135"/>
      <c r="I31" s="138">
        <f>+'Income Statement'!F31</f>
        <v>20228</v>
      </c>
      <c r="J31" s="134"/>
      <c r="K31" s="138">
        <f>+'Income Statement'!G31</f>
        <v>11533</v>
      </c>
      <c r="L31" s="136"/>
    </row>
    <row r="32" spans="1:12" s="137" customFormat="1" ht="12.75">
      <c r="A32" s="131"/>
      <c r="B32" s="132"/>
      <c r="C32" s="132"/>
      <c r="D32" s="138"/>
      <c r="E32" s="134"/>
      <c r="F32" s="138"/>
      <c r="G32" s="134"/>
      <c r="H32" s="135"/>
      <c r="I32" s="138"/>
      <c r="J32" s="134"/>
      <c r="K32" s="138"/>
      <c r="L32" s="136"/>
    </row>
    <row r="33" spans="1:12" s="137" customFormat="1" ht="12.75">
      <c r="A33" s="131">
        <v>3</v>
      </c>
      <c r="B33" s="132" t="s">
        <v>138</v>
      </c>
      <c r="C33" s="132"/>
      <c r="D33" s="138">
        <f>+'Income Statement'!D35</f>
        <v>4444</v>
      </c>
      <c r="E33" s="134"/>
      <c r="F33" s="138">
        <f>+'Income Statement'!E35</f>
        <v>2581</v>
      </c>
      <c r="G33" s="134"/>
      <c r="H33" s="135"/>
      <c r="I33" s="138">
        <f>+'Income Statement'!F35</f>
        <v>14603</v>
      </c>
      <c r="J33" s="134"/>
      <c r="K33" s="138">
        <f>+'Income Statement'!G35</f>
        <v>7768</v>
      </c>
      <c r="L33" s="136"/>
    </row>
    <row r="34" spans="1:12" s="137" customFormat="1" ht="12.75">
      <c r="A34" s="131"/>
      <c r="B34" s="132"/>
      <c r="C34" s="132"/>
      <c r="D34" s="138"/>
      <c r="E34" s="134"/>
      <c r="F34" s="138"/>
      <c r="G34" s="134"/>
      <c r="H34" s="135"/>
      <c r="I34" s="138"/>
      <c r="J34" s="134"/>
      <c r="K34" s="138"/>
      <c r="L34" s="136"/>
    </row>
    <row r="35" spans="1:12" s="137" customFormat="1" ht="12.75">
      <c r="A35" s="131">
        <v>4</v>
      </c>
      <c r="B35" s="132" t="s">
        <v>173</v>
      </c>
      <c r="C35" s="132"/>
      <c r="D35" s="138">
        <f>'Income Statement'!D40</f>
        <v>4234</v>
      </c>
      <c r="E35" s="134"/>
      <c r="F35" s="138">
        <f>'Income Statement'!E40</f>
        <v>2313</v>
      </c>
      <c r="G35" s="134"/>
      <c r="H35" s="135"/>
      <c r="I35" s="138">
        <f>'Income Statement'!F40</f>
        <v>13975</v>
      </c>
      <c r="J35" s="134"/>
      <c r="K35" s="138">
        <f>'Income Statement'!G40</f>
        <v>7231</v>
      </c>
      <c r="L35" s="136"/>
    </row>
    <row r="36" spans="1:12" s="137" customFormat="1" ht="12.75">
      <c r="A36" s="131"/>
      <c r="B36" s="132" t="s">
        <v>174</v>
      </c>
      <c r="C36" s="132"/>
      <c r="D36" s="138"/>
      <c r="E36" s="134"/>
      <c r="F36" s="138"/>
      <c r="G36" s="134"/>
      <c r="H36" s="135"/>
      <c r="I36" s="138"/>
      <c r="J36" s="134"/>
      <c r="K36" s="138"/>
      <c r="L36" s="136"/>
    </row>
    <row r="37" spans="1:12" s="137" customFormat="1" ht="12.75">
      <c r="A37" s="131"/>
      <c r="B37" s="132"/>
      <c r="C37" s="132"/>
      <c r="D37" s="138"/>
      <c r="E37" s="134"/>
      <c r="F37" s="138"/>
      <c r="G37" s="134"/>
      <c r="H37" s="135"/>
      <c r="I37" s="138"/>
      <c r="J37" s="134"/>
      <c r="K37" s="138"/>
      <c r="L37" s="136"/>
    </row>
    <row r="38" spans="1:12" s="137" customFormat="1" ht="12.75">
      <c r="A38" s="131">
        <v>5</v>
      </c>
      <c r="B38" s="132" t="s">
        <v>164</v>
      </c>
      <c r="C38" s="132"/>
      <c r="D38" s="139">
        <f>+'Income Statement'!D46</f>
        <v>3.971650055370986</v>
      </c>
      <c r="E38" s="134"/>
      <c r="F38" s="139">
        <f>+'Income Statement'!E46</f>
        <v>2.3512735326688814</v>
      </c>
      <c r="G38" s="134"/>
      <c r="H38" s="135"/>
      <c r="I38" s="139">
        <f>+'Income Statement'!F46</f>
        <v>13.040088593576964</v>
      </c>
      <c r="J38" s="134"/>
      <c r="K38" s="139">
        <f>+'Income Statement'!G46</f>
        <v>7.075083056478405</v>
      </c>
      <c r="L38" s="136"/>
    </row>
    <row r="39" spans="1:12" s="137" customFormat="1" ht="12.75">
      <c r="A39" s="131"/>
      <c r="B39" s="132"/>
      <c r="C39" s="132"/>
      <c r="D39" s="138"/>
      <c r="E39" s="134"/>
      <c r="F39" s="138"/>
      <c r="G39" s="134"/>
      <c r="H39" s="135"/>
      <c r="I39" s="138"/>
      <c r="J39" s="134"/>
      <c r="K39" s="138"/>
      <c r="L39" s="136"/>
    </row>
    <row r="40" spans="1:12" s="312" customFormat="1" ht="25.5">
      <c r="A40" s="304">
        <v>6</v>
      </c>
      <c r="B40" s="305" t="s">
        <v>175</v>
      </c>
      <c r="C40" s="306"/>
      <c r="D40" s="354">
        <v>3.5</v>
      </c>
      <c r="E40" s="308"/>
      <c r="F40" s="307">
        <v>3.5</v>
      </c>
      <c r="G40" s="308"/>
      <c r="H40" s="309"/>
      <c r="I40" s="354">
        <v>3.5</v>
      </c>
      <c r="J40" s="310">
        <v>0</v>
      </c>
      <c r="K40" s="307">
        <v>3.5</v>
      </c>
      <c r="L40" s="311"/>
    </row>
    <row r="41" spans="1:12" ht="12.75">
      <c r="A41" s="42"/>
      <c r="B41" s="51"/>
      <c r="C41" s="43"/>
      <c r="D41" s="52"/>
      <c r="E41" s="52"/>
      <c r="F41" s="52"/>
      <c r="G41" s="52"/>
      <c r="H41" s="53"/>
      <c r="I41" s="52"/>
      <c r="J41" s="52"/>
      <c r="K41" s="52"/>
      <c r="L41" s="50"/>
    </row>
    <row r="42" spans="1:12" ht="12.75">
      <c r="A42" s="42"/>
      <c r="B42" s="51"/>
      <c r="C42" s="43"/>
      <c r="D42" s="461" t="s">
        <v>141</v>
      </c>
      <c r="E42" s="462"/>
      <c r="F42" s="463"/>
      <c r="G42" s="54"/>
      <c r="H42" s="55"/>
      <c r="I42" s="461" t="s">
        <v>142</v>
      </c>
      <c r="J42" s="462"/>
      <c r="K42" s="463"/>
      <c r="L42" s="50"/>
    </row>
    <row r="43" spans="1:12" ht="12.75">
      <c r="A43" s="42"/>
      <c r="B43" s="51"/>
      <c r="C43" s="43"/>
      <c r="D43" s="464"/>
      <c r="E43" s="465"/>
      <c r="F43" s="466"/>
      <c r="G43" s="54"/>
      <c r="H43" s="55"/>
      <c r="I43" s="464"/>
      <c r="J43" s="465"/>
      <c r="K43" s="466"/>
      <c r="L43" s="50"/>
    </row>
    <row r="44" spans="1:12" ht="6" customHeight="1">
      <c r="A44" s="42"/>
      <c r="B44" s="51"/>
      <c r="C44" s="43"/>
      <c r="D44" s="49"/>
      <c r="E44" s="48"/>
      <c r="F44" s="56"/>
      <c r="G44" s="48"/>
      <c r="H44" s="49"/>
      <c r="I44" s="49"/>
      <c r="J44" s="48"/>
      <c r="K44" s="56"/>
      <c r="L44" s="50"/>
    </row>
    <row r="45" spans="1:12" s="137" customFormat="1" ht="29.25" customHeight="1">
      <c r="A45" s="131">
        <v>7</v>
      </c>
      <c r="B45" s="292" t="s">
        <v>176</v>
      </c>
      <c r="C45" s="132"/>
      <c r="D45" s="467">
        <f>+'Balance Sheet'!D35/'Balance Sheet'!D31</f>
        <v>1.3414523466482127</v>
      </c>
      <c r="E45" s="435"/>
      <c r="F45" s="436"/>
      <c r="G45" s="327"/>
      <c r="H45" s="328"/>
      <c r="I45" s="467">
        <f>+'Balance Sheet'!G35/'Balance Sheet'!G31</f>
        <v>1.2576528295031337</v>
      </c>
      <c r="J45" s="435"/>
      <c r="K45" s="436"/>
      <c r="L45" s="136"/>
    </row>
    <row r="46" spans="1:12" ht="13.5" thickBot="1">
      <c r="A46" s="57"/>
      <c r="B46" s="110"/>
      <c r="C46" s="58"/>
      <c r="D46" s="59"/>
      <c r="E46" s="59"/>
      <c r="F46" s="59"/>
      <c r="G46" s="111"/>
      <c r="H46" s="59"/>
      <c r="I46" s="59"/>
      <c r="J46" s="59"/>
      <c r="K46" s="59"/>
      <c r="L46" s="60"/>
    </row>
    <row r="47" spans="1:12" ht="12.75">
      <c r="A47" s="61"/>
      <c r="B47" s="51"/>
      <c r="C47" s="43"/>
      <c r="D47" s="43"/>
      <c r="E47" s="43"/>
      <c r="F47" s="43"/>
      <c r="G47" s="43"/>
      <c r="H47" s="43"/>
      <c r="I47" s="43"/>
      <c r="J47" s="43"/>
      <c r="K47" s="43"/>
      <c r="L47" s="43"/>
    </row>
    <row r="48" spans="1:12" ht="13.5" thickBot="1">
      <c r="A48" s="61"/>
      <c r="B48" s="43"/>
      <c r="C48" s="43"/>
      <c r="D48" s="43"/>
      <c r="E48" s="43"/>
      <c r="F48" s="43"/>
      <c r="G48" s="43"/>
      <c r="H48" s="43"/>
      <c r="I48" s="43"/>
      <c r="J48" s="43"/>
      <c r="K48" s="43"/>
      <c r="L48" s="43"/>
    </row>
    <row r="49" spans="1:12" ht="15.75">
      <c r="A49" s="458" t="s">
        <v>165</v>
      </c>
      <c r="B49" s="459"/>
      <c r="C49" s="459"/>
      <c r="D49" s="459"/>
      <c r="E49" s="459"/>
      <c r="F49" s="459"/>
      <c r="G49" s="459"/>
      <c r="H49" s="459"/>
      <c r="I49" s="459"/>
      <c r="J49" s="459"/>
      <c r="K49" s="459"/>
      <c r="L49" s="460"/>
    </row>
    <row r="50" spans="1:12" ht="13.5" thickBot="1">
      <c r="A50" s="72"/>
      <c r="B50" s="73"/>
      <c r="C50" s="74"/>
      <c r="D50" s="74"/>
      <c r="E50" s="74"/>
      <c r="F50" s="74"/>
      <c r="G50" s="74"/>
      <c r="H50" s="74"/>
      <c r="I50" s="74"/>
      <c r="J50" s="74"/>
      <c r="K50" s="74"/>
      <c r="L50" s="99"/>
    </row>
    <row r="51" spans="1:12" ht="12.75">
      <c r="A51" s="62"/>
      <c r="B51" s="63"/>
      <c r="C51" s="64"/>
      <c r="D51" s="64"/>
      <c r="E51" s="64"/>
      <c r="F51" s="64"/>
      <c r="G51" s="112"/>
      <c r="H51" s="64"/>
      <c r="I51" s="64"/>
      <c r="J51" s="64"/>
      <c r="K51" s="64"/>
      <c r="L51" s="65"/>
    </row>
    <row r="52" spans="1:12" ht="12.75">
      <c r="A52" s="42"/>
      <c r="B52" s="43"/>
      <c r="C52" s="43"/>
      <c r="D52" s="81" t="s">
        <v>42</v>
      </c>
      <c r="E52" s="100"/>
      <c r="F52" s="101"/>
      <c r="G52" s="84"/>
      <c r="H52" s="85"/>
      <c r="I52" s="81" t="s">
        <v>43</v>
      </c>
      <c r="J52" s="100"/>
      <c r="K52" s="101"/>
      <c r="L52" s="44"/>
    </row>
    <row r="53" spans="1:12" s="109" customFormat="1" ht="12.75">
      <c r="A53" s="107"/>
      <c r="B53" s="47"/>
      <c r="C53" s="47"/>
      <c r="D53" s="88" t="s">
        <v>145</v>
      </c>
      <c r="E53" s="103"/>
      <c r="F53" s="105" t="s">
        <v>146</v>
      </c>
      <c r="G53" s="84"/>
      <c r="H53" s="85"/>
      <c r="I53" s="88" t="s">
        <v>145</v>
      </c>
      <c r="J53" s="104"/>
      <c r="K53" s="105" t="s">
        <v>146</v>
      </c>
      <c r="L53" s="108"/>
    </row>
    <row r="54" spans="1:12" s="109" customFormat="1" ht="12.75">
      <c r="A54" s="107"/>
      <c r="B54" s="47"/>
      <c r="C54" s="47"/>
      <c r="D54" s="88" t="s">
        <v>50</v>
      </c>
      <c r="E54" s="86"/>
      <c r="F54" s="106" t="s">
        <v>50</v>
      </c>
      <c r="G54" s="84"/>
      <c r="H54" s="85"/>
      <c r="I54" s="86" t="s">
        <v>147</v>
      </c>
      <c r="J54" s="102"/>
      <c r="K54" s="102" t="s">
        <v>148</v>
      </c>
      <c r="L54" s="108"/>
    </row>
    <row r="55" spans="1:12" ht="12.75">
      <c r="A55" s="42"/>
      <c r="B55" s="43"/>
      <c r="C55" s="43"/>
      <c r="D55" s="125">
        <f>+D26</f>
        <v>39263</v>
      </c>
      <c r="E55" s="126"/>
      <c r="F55" s="125">
        <f>+F26</f>
        <v>38898</v>
      </c>
      <c r="G55" s="127"/>
      <c r="H55" s="128"/>
      <c r="I55" s="125">
        <f>+D55</f>
        <v>39263</v>
      </c>
      <c r="J55" s="126"/>
      <c r="K55" s="125">
        <f>+F55</f>
        <v>38898</v>
      </c>
      <c r="L55" s="44"/>
    </row>
    <row r="56" spans="1:12" ht="12.75">
      <c r="A56" s="42"/>
      <c r="B56" s="43"/>
      <c r="C56" s="43"/>
      <c r="D56" s="122" t="s">
        <v>17</v>
      </c>
      <c r="E56" s="87"/>
      <c r="F56" s="123" t="s">
        <v>17</v>
      </c>
      <c r="G56" s="87"/>
      <c r="H56" s="88"/>
      <c r="I56" s="123" t="s">
        <v>17</v>
      </c>
      <c r="J56" s="87"/>
      <c r="K56" s="123" t="s">
        <v>17</v>
      </c>
      <c r="L56" s="44"/>
    </row>
    <row r="57" spans="1:12" ht="12.75">
      <c r="A57" s="42"/>
      <c r="B57" s="43"/>
      <c r="C57" s="43"/>
      <c r="D57" s="68"/>
      <c r="E57" s="67"/>
      <c r="F57" s="69"/>
      <c r="G57" s="66"/>
      <c r="H57" s="67"/>
      <c r="I57" s="67"/>
      <c r="J57" s="66"/>
      <c r="K57" s="67"/>
      <c r="L57" s="44"/>
    </row>
    <row r="58" spans="1:12" s="145" customFormat="1" ht="12.75">
      <c r="A58" s="146">
        <v>1</v>
      </c>
      <c r="B58" s="147" t="s">
        <v>143</v>
      </c>
      <c r="C58" s="147"/>
      <c r="D58" s="148">
        <f>+I58-306</f>
        <v>233</v>
      </c>
      <c r="E58" s="149"/>
      <c r="F58" s="167">
        <f>+K58-176</f>
        <v>68</v>
      </c>
      <c r="G58" s="150"/>
      <c r="H58" s="149"/>
      <c r="I58" s="148">
        <f>-Cashflow!C16</f>
        <v>539</v>
      </c>
      <c r="J58" s="150"/>
      <c r="K58" s="148">
        <f>-Cashflow!D16</f>
        <v>244</v>
      </c>
      <c r="L58" s="144"/>
    </row>
    <row r="59" spans="1:12" s="145" customFormat="1" ht="12.75">
      <c r="A59" s="146"/>
      <c r="B59" s="147"/>
      <c r="C59" s="147"/>
      <c r="D59" s="140"/>
      <c r="E59" s="141"/>
      <c r="F59" s="142"/>
      <c r="G59" s="143"/>
      <c r="H59" s="141"/>
      <c r="I59" s="141"/>
      <c r="J59" s="143"/>
      <c r="K59" s="141"/>
      <c r="L59" s="144"/>
    </row>
    <row r="60" spans="1:12" s="145" customFormat="1" ht="12.75">
      <c r="A60" s="146">
        <v>2</v>
      </c>
      <c r="B60" s="147" t="s">
        <v>144</v>
      </c>
      <c r="C60" s="147"/>
      <c r="D60" s="151">
        <f>+I60-165</f>
        <v>48</v>
      </c>
      <c r="E60" s="152"/>
      <c r="F60" s="151">
        <f>K60-255</f>
        <v>125</v>
      </c>
      <c r="G60" s="150"/>
      <c r="H60" s="149"/>
      <c r="I60" s="151">
        <f>+Cashflow!C17</f>
        <v>213</v>
      </c>
      <c r="J60" s="153"/>
      <c r="K60" s="151">
        <f>Cashflow!D17</f>
        <v>380</v>
      </c>
      <c r="L60" s="144"/>
    </row>
    <row r="61" spans="1:12" ht="13.5" thickBot="1">
      <c r="A61" s="57"/>
      <c r="B61" s="58"/>
      <c r="C61" s="58"/>
      <c r="D61" s="70"/>
      <c r="E61" s="70"/>
      <c r="F61" s="70"/>
      <c r="G61" s="113"/>
      <c r="H61" s="70"/>
      <c r="I61" s="70"/>
      <c r="J61" s="70"/>
      <c r="K61" s="70"/>
      <c r="L61" s="60"/>
    </row>
    <row r="62" spans="1:12" ht="12.75">
      <c r="A62" s="61"/>
      <c r="B62" s="437"/>
      <c r="C62" s="437"/>
      <c r="D62" s="437"/>
      <c r="E62" s="437"/>
      <c r="F62" s="437"/>
      <c r="G62" s="437"/>
      <c r="H62" s="437"/>
      <c r="I62" s="437"/>
      <c r="J62" s="437"/>
      <c r="K62" s="437"/>
      <c r="L62" s="43"/>
    </row>
    <row r="63" spans="1:12" ht="12.75">
      <c r="A63" s="61"/>
      <c r="B63" s="438"/>
      <c r="C63" s="438"/>
      <c r="D63" s="438"/>
      <c r="E63" s="438"/>
      <c r="F63" s="438"/>
      <c r="G63" s="438"/>
      <c r="H63" s="438"/>
      <c r="I63" s="438"/>
      <c r="J63" s="438"/>
      <c r="K63" s="438"/>
      <c r="L63" s="43"/>
    </row>
    <row r="64" spans="1:12" ht="12.75">
      <c r="A64" s="61"/>
      <c r="B64" s="43"/>
      <c r="C64" s="43"/>
      <c r="D64" s="66"/>
      <c r="E64" s="66"/>
      <c r="F64" s="66"/>
      <c r="G64" s="66"/>
      <c r="H64" s="66"/>
      <c r="I64" s="66"/>
      <c r="J64" s="66"/>
      <c r="K64" s="66"/>
      <c r="L64" s="43"/>
    </row>
    <row r="65" spans="1:12" ht="12.75">
      <c r="A65" s="61"/>
      <c r="B65" s="43"/>
      <c r="C65" s="43"/>
      <c r="D65" s="66"/>
      <c r="E65" s="66"/>
      <c r="F65" s="66"/>
      <c r="G65" s="66"/>
      <c r="H65" s="66"/>
      <c r="I65" s="66"/>
      <c r="J65" s="66"/>
      <c r="K65" s="66"/>
      <c r="L65" s="43"/>
    </row>
  </sheetData>
  <mergeCells count="13">
    <mergeCell ref="D45:F45"/>
    <mergeCell ref="I45:K45"/>
    <mergeCell ref="A49:L49"/>
    <mergeCell ref="B62:K63"/>
    <mergeCell ref="A15:L15"/>
    <mergeCell ref="A18:L18"/>
    <mergeCell ref="A20:L20"/>
    <mergeCell ref="D42:F43"/>
    <mergeCell ref="I42:K43"/>
    <mergeCell ref="A9:L9"/>
    <mergeCell ref="A10:L10"/>
    <mergeCell ref="A11:L11"/>
    <mergeCell ref="A13:L13"/>
  </mergeCells>
  <printOptions horizontalCentered="1"/>
  <pageMargins left="0.5" right="0.33" top="0.64" bottom="1" header="0.5" footer="0.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zoomScale="85" zoomScaleNormal="85" zoomScaleSheetLayoutView="100" workbookViewId="0" topLeftCell="A10">
      <selection activeCell="F45" sqref="F44:F45"/>
    </sheetView>
  </sheetViews>
  <sheetFormatPr defaultColWidth="9.140625" defaultRowHeight="12.75"/>
  <cols>
    <col min="1" max="1" width="4.00390625" style="17" customWidth="1"/>
    <col min="2" max="2" width="31.8515625" style="17" customWidth="1"/>
    <col min="3" max="3" width="7.421875" style="18" customWidth="1"/>
    <col min="4" max="4" width="12.7109375" style="18" customWidth="1"/>
    <col min="5" max="5" width="13.7109375" style="205" customWidth="1"/>
    <col min="6" max="6" width="12.8515625" style="155" customWidth="1"/>
    <col min="7" max="7" width="13.140625" style="155" customWidth="1"/>
    <col min="8" max="8" width="1.1484375" style="17" customWidth="1"/>
    <col min="9" max="16384" width="9.140625" style="17" customWidth="1"/>
  </cols>
  <sheetData>
    <row r="1" spans="2:7" s="26" customFormat="1" ht="18" customHeight="1">
      <c r="B1" s="433" t="s">
        <v>35</v>
      </c>
      <c r="C1" s="433"/>
      <c r="D1" s="433"/>
      <c r="E1" s="433"/>
      <c r="F1" s="433"/>
      <c r="G1" s="433"/>
    </row>
    <row r="2" spans="2:7" s="26" customFormat="1" ht="18" customHeight="1">
      <c r="B2" s="433" t="s">
        <v>36</v>
      </c>
      <c r="C2" s="433"/>
      <c r="D2" s="433"/>
      <c r="E2" s="433"/>
      <c r="F2" s="433"/>
      <c r="G2" s="433"/>
    </row>
    <row r="3" spans="2:7" s="26" customFormat="1" ht="18" customHeight="1" thickBot="1">
      <c r="B3" s="25"/>
      <c r="C3" s="25"/>
      <c r="D3" s="25"/>
      <c r="E3" s="262"/>
      <c r="F3" s="262"/>
      <c r="G3" s="262"/>
    </row>
    <row r="4" spans="1:8" s="26" customFormat="1" ht="21" customHeight="1">
      <c r="A4" s="169"/>
      <c r="B4" s="440" t="s">
        <v>265</v>
      </c>
      <c r="C4" s="441"/>
      <c r="D4" s="441"/>
      <c r="E4" s="441"/>
      <c r="F4" s="441"/>
      <c r="G4" s="441"/>
      <c r="H4" s="170"/>
    </row>
    <row r="5" spans="1:8" s="26" customFormat="1" ht="20.25" customHeight="1" thickBot="1">
      <c r="A5" s="186"/>
      <c r="B5" s="442"/>
      <c r="C5" s="442"/>
      <c r="D5" s="442"/>
      <c r="E5" s="442"/>
      <c r="F5" s="442"/>
      <c r="G5" s="442"/>
      <c r="H5" s="187"/>
    </row>
    <row r="6" spans="1:8" ht="18" customHeight="1">
      <c r="A6" s="173"/>
      <c r="B6" s="188"/>
      <c r="C6" s="188"/>
      <c r="D6" s="188"/>
      <c r="E6" s="263"/>
      <c r="F6" s="263"/>
      <c r="G6" s="263"/>
      <c r="H6" s="175"/>
    </row>
    <row r="7" spans="1:8" ht="12.75" customHeight="1">
      <c r="A7" s="173"/>
      <c r="B7" s="19"/>
      <c r="C7" s="176"/>
      <c r="D7" s="434" t="s">
        <v>42</v>
      </c>
      <c r="E7" s="434"/>
      <c r="F7" s="431" t="s">
        <v>43</v>
      </c>
      <c r="G7" s="431"/>
      <c r="H7" s="175"/>
    </row>
    <row r="8" spans="1:8" ht="12.75">
      <c r="A8" s="173"/>
      <c r="B8" s="19"/>
      <c r="C8" s="174"/>
      <c r="D8" s="129" t="s">
        <v>44</v>
      </c>
      <c r="E8" s="264" t="s">
        <v>45</v>
      </c>
      <c r="F8" s="264" t="s">
        <v>46</v>
      </c>
      <c r="G8" s="264" t="s">
        <v>45</v>
      </c>
      <c r="H8" s="175"/>
    </row>
    <row r="9" spans="1:8" ht="12.75">
      <c r="A9" s="173"/>
      <c r="B9" s="19"/>
      <c r="C9" s="189"/>
      <c r="D9" s="129" t="s">
        <v>47</v>
      </c>
      <c r="E9" s="264" t="s">
        <v>48</v>
      </c>
      <c r="F9" s="264" t="s">
        <v>49</v>
      </c>
      <c r="G9" s="264" t="s">
        <v>48</v>
      </c>
      <c r="H9" s="175"/>
    </row>
    <row r="10" spans="1:8" ht="15" customHeight="1">
      <c r="A10" s="173"/>
      <c r="B10" s="19"/>
      <c r="C10" s="174"/>
      <c r="D10" s="130"/>
      <c r="E10" s="264" t="s">
        <v>50</v>
      </c>
      <c r="F10" s="265"/>
      <c r="G10" s="264" t="s">
        <v>49</v>
      </c>
      <c r="H10" s="175"/>
    </row>
    <row r="11" spans="1:8" ht="12.75">
      <c r="A11" s="173"/>
      <c r="B11" s="19"/>
      <c r="C11" s="174"/>
      <c r="D11" s="288">
        <f>'PartA2&amp;A3'!D26</f>
        <v>39263</v>
      </c>
      <c r="E11" s="341">
        <f>'PartA2&amp;A3'!F26</f>
        <v>38898</v>
      </c>
      <c r="F11" s="289">
        <f>D11</f>
        <v>39263</v>
      </c>
      <c r="G11" s="289">
        <f>E11</f>
        <v>38898</v>
      </c>
      <c r="H11" s="175"/>
    </row>
    <row r="12" spans="1:8" ht="12.75">
      <c r="A12" s="173"/>
      <c r="B12" s="19"/>
      <c r="C12" s="174"/>
      <c r="D12" s="124" t="s">
        <v>17</v>
      </c>
      <c r="E12" s="266" t="s">
        <v>17</v>
      </c>
      <c r="F12" s="266" t="s">
        <v>17</v>
      </c>
      <c r="G12" s="266" t="s">
        <v>17</v>
      </c>
      <c r="H12" s="175"/>
    </row>
    <row r="13" spans="1:8" ht="12.75">
      <c r="A13" s="173"/>
      <c r="B13" s="19"/>
      <c r="C13" s="174"/>
      <c r="D13" s="115"/>
      <c r="E13" s="342"/>
      <c r="F13" s="267"/>
      <c r="G13" s="267"/>
      <c r="H13" s="175"/>
    </row>
    <row r="14" spans="1:8" ht="12.75">
      <c r="A14" s="173"/>
      <c r="B14" s="19"/>
      <c r="C14" s="190"/>
      <c r="D14" s="160"/>
      <c r="E14" s="160"/>
      <c r="F14" s="161"/>
      <c r="G14" s="161"/>
      <c r="H14" s="175"/>
    </row>
    <row r="15" spans="1:8" ht="12.75">
      <c r="A15" s="173"/>
      <c r="B15" s="19" t="s">
        <v>13</v>
      </c>
      <c r="C15" s="176"/>
      <c r="D15" s="162">
        <v>43949</v>
      </c>
      <c r="E15" s="162">
        <v>56880</v>
      </c>
      <c r="F15" s="162">
        <v>125393</v>
      </c>
      <c r="G15" s="162">
        <v>137808</v>
      </c>
      <c r="H15" s="175"/>
    </row>
    <row r="16" spans="1:8" ht="12.75">
      <c r="A16" s="173"/>
      <c r="B16" s="19"/>
      <c r="C16" s="191"/>
      <c r="D16" s="163"/>
      <c r="E16" s="163"/>
      <c r="F16" s="163"/>
      <c r="G16" s="162"/>
      <c r="H16" s="175"/>
    </row>
    <row r="17" spans="1:8" ht="12.75">
      <c r="A17" s="173"/>
      <c r="B17" s="19" t="s">
        <v>40</v>
      </c>
      <c r="C17" s="191"/>
      <c r="D17" s="164">
        <v>-32568</v>
      </c>
      <c r="E17" s="164">
        <v>-48677</v>
      </c>
      <c r="F17" s="164">
        <v>-91243</v>
      </c>
      <c r="G17" s="164">
        <v>-115673</v>
      </c>
      <c r="H17" s="175"/>
    </row>
    <row r="18" spans="1:8" ht="12.75">
      <c r="A18" s="173"/>
      <c r="B18" s="19"/>
      <c r="C18" s="191"/>
      <c r="D18" s="163"/>
      <c r="E18" s="163"/>
      <c r="F18" s="163"/>
      <c r="G18" s="162"/>
      <c r="H18" s="175"/>
    </row>
    <row r="19" spans="1:8" ht="12.75">
      <c r="A19" s="173"/>
      <c r="B19" s="19" t="s">
        <v>41</v>
      </c>
      <c r="C19" s="191"/>
      <c r="D19" s="163">
        <f>SUM(D15:D18)</f>
        <v>11381</v>
      </c>
      <c r="E19" s="163">
        <f>SUM(E15:E18)</f>
        <v>8203</v>
      </c>
      <c r="F19" s="163">
        <f>SUM(F15:F18)</f>
        <v>34150</v>
      </c>
      <c r="G19" s="163">
        <f>SUM(G15:G18)</f>
        <v>22135</v>
      </c>
      <c r="H19" s="175"/>
    </row>
    <row r="20" spans="1:8" ht="12.75">
      <c r="A20" s="173"/>
      <c r="B20" s="19"/>
      <c r="C20" s="191"/>
      <c r="D20" s="163"/>
      <c r="E20" s="163"/>
      <c r="F20" s="163"/>
      <c r="G20" s="162"/>
      <c r="H20" s="175"/>
    </row>
    <row r="21" spans="1:8" s="155" customFormat="1" ht="12.75">
      <c r="A21" s="193"/>
      <c r="B21" s="156" t="s">
        <v>276</v>
      </c>
      <c r="C21" s="194"/>
      <c r="D21" s="163">
        <v>243</v>
      </c>
      <c r="E21" s="163">
        <v>104</v>
      </c>
      <c r="F21" s="163">
        <v>634</v>
      </c>
      <c r="G21" s="162">
        <v>332</v>
      </c>
      <c r="H21" s="196"/>
    </row>
    <row r="22" spans="1:8" s="155" customFormat="1" ht="12.75">
      <c r="A22" s="193"/>
      <c r="B22" s="156"/>
      <c r="C22" s="430"/>
      <c r="D22" s="162"/>
      <c r="E22" s="162"/>
      <c r="F22" s="162"/>
      <c r="G22" s="162"/>
      <c r="H22" s="196"/>
    </row>
    <row r="23" spans="1:8" s="155" customFormat="1" ht="12.75">
      <c r="A23" s="193"/>
      <c r="B23" s="156" t="s">
        <v>21</v>
      </c>
      <c r="C23" s="430"/>
      <c r="D23" s="162">
        <v>-4045</v>
      </c>
      <c r="E23" s="162">
        <v>-3638</v>
      </c>
      <c r="F23" s="162">
        <v>-11221</v>
      </c>
      <c r="G23" s="162">
        <v>-9419</v>
      </c>
      <c r="H23" s="196"/>
    </row>
    <row r="24" spans="1:8" s="155" customFormat="1" ht="12.75">
      <c r="A24" s="193"/>
      <c r="B24" s="156"/>
      <c r="C24" s="430"/>
      <c r="D24" s="162"/>
      <c r="E24" s="162"/>
      <c r="F24" s="162"/>
      <c r="G24" s="162"/>
      <c r="H24" s="196"/>
    </row>
    <row r="25" spans="1:8" s="155" customFormat="1" ht="12.75">
      <c r="A25" s="193"/>
      <c r="B25" s="156" t="s">
        <v>177</v>
      </c>
      <c r="C25" s="194"/>
      <c r="D25" s="162">
        <v>-1219</v>
      </c>
      <c r="E25" s="162">
        <v>-146</v>
      </c>
      <c r="F25" s="162">
        <v>-2700</v>
      </c>
      <c r="G25" s="162">
        <v>-201</v>
      </c>
      <c r="H25" s="196"/>
    </row>
    <row r="26" spans="1:8" ht="12.75">
      <c r="A26" s="173"/>
      <c r="B26" s="19"/>
      <c r="C26" s="191"/>
      <c r="D26" s="165"/>
      <c r="E26" s="165"/>
      <c r="F26" s="165"/>
      <c r="G26" s="164"/>
      <c r="H26" s="175"/>
    </row>
    <row r="27" spans="1:8" ht="12.75">
      <c r="A27" s="173"/>
      <c r="B27" s="19" t="s">
        <v>22</v>
      </c>
      <c r="C27" s="176"/>
      <c r="D27" s="163">
        <f>SUM(D19:D26)</f>
        <v>6360</v>
      </c>
      <c r="E27" s="163">
        <f>SUM(E19:E26)</f>
        <v>4523</v>
      </c>
      <c r="F27" s="163">
        <f>SUM(F19:F26)</f>
        <v>20863</v>
      </c>
      <c r="G27" s="163">
        <f>SUM(G19:G26)</f>
        <v>12847</v>
      </c>
      <c r="H27" s="175"/>
    </row>
    <row r="28" spans="1:8" ht="12.75">
      <c r="A28" s="173"/>
      <c r="B28" s="19"/>
      <c r="C28" s="176"/>
      <c r="D28" s="163"/>
      <c r="E28" s="163"/>
      <c r="F28" s="163"/>
      <c r="G28" s="162"/>
      <c r="H28" s="175"/>
    </row>
    <row r="29" spans="1:8" ht="12.75">
      <c r="A29" s="173"/>
      <c r="B29" s="19" t="s">
        <v>23</v>
      </c>
      <c r="C29" s="176"/>
      <c r="D29" s="162">
        <f>-122-39</f>
        <v>-161</v>
      </c>
      <c r="E29" s="162">
        <v>-458</v>
      </c>
      <c r="F29" s="162">
        <f>-519-116</f>
        <v>-635</v>
      </c>
      <c r="G29" s="162">
        <v>-1314</v>
      </c>
      <c r="H29" s="175"/>
    </row>
    <row r="30" spans="1:8" ht="12.75">
      <c r="A30" s="173"/>
      <c r="B30" s="19"/>
      <c r="C30" s="176"/>
      <c r="D30" s="165"/>
      <c r="E30" s="165"/>
      <c r="F30" s="165"/>
      <c r="G30" s="164"/>
      <c r="H30" s="175"/>
    </row>
    <row r="31" spans="1:8" ht="12.75">
      <c r="A31" s="173"/>
      <c r="B31" s="19" t="s">
        <v>126</v>
      </c>
      <c r="C31" s="176"/>
      <c r="D31" s="163">
        <f>SUM(D27:D30)</f>
        <v>6199</v>
      </c>
      <c r="E31" s="163">
        <f>SUM(E27:E30)</f>
        <v>4065</v>
      </c>
      <c r="F31" s="163">
        <f>SUM(F27:F30)</f>
        <v>20228</v>
      </c>
      <c r="G31" s="163">
        <f>SUM(G27:G30)</f>
        <v>11533</v>
      </c>
      <c r="H31" s="175"/>
    </row>
    <row r="32" spans="1:8" ht="12.75" customHeight="1">
      <c r="A32" s="173"/>
      <c r="B32" s="19"/>
      <c r="C32" s="176"/>
      <c r="D32" s="163"/>
      <c r="E32" s="163"/>
      <c r="F32" s="163"/>
      <c r="G32" s="162"/>
      <c r="H32" s="175"/>
    </row>
    <row r="33" spans="1:8" ht="12.75">
      <c r="A33" s="173"/>
      <c r="B33" s="19" t="s">
        <v>14</v>
      </c>
      <c r="C33" s="236"/>
      <c r="D33" s="162">
        <v>-1755</v>
      </c>
      <c r="E33" s="162">
        <v>-1484</v>
      </c>
      <c r="F33" s="162">
        <v>-5625</v>
      </c>
      <c r="G33" s="162">
        <v>-3765</v>
      </c>
      <c r="H33" s="175"/>
    </row>
    <row r="34" spans="1:8" ht="12.75">
      <c r="A34" s="173"/>
      <c r="B34" s="19"/>
      <c r="C34" s="176"/>
      <c r="D34" s="165"/>
      <c r="E34" s="165"/>
      <c r="F34" s="165"/>
      <c r="G34" s="164"/>
      <c r="H34" s="175"/>
    </row>
    <row r="35" spans="1:8" ht="15" customHeight="1" thickBot="1">
      <c r="A35" s="173"/>
      <c r="B35" s="19" t="s">
        <v>127</v>
      </c>
      <c r="C35" s="176"/>
      <c r="D35" s="166">
        <f>SUM(D31:D34)</f>
        <v>4444</v>
      </c>
      <c r="E35" s="166">
        <f>SUM(E31:E34)</f>
        <v>2581</v>
      </c>
      <c r="F35" s="166">
        <f>SUM(F31:F34)</f>
        <v>14603</v>
      </c>
      <c r="G35" s="166">
        <f>SUM(G31:G34)</f>
        <v>7768</v>
      </c>
      <c r="H35" s="175"/>
    </row>
    <row r="36" spans="1:10" s="155" customFormat="1" ht="13.5" hidden="1" thickTop="1">
      <c r="A36" s="193"/>
      <c r="B36" s="277"/>
      <c r="C36" s="278"/>
      <c r="D36" s="279"/>
      <c r="E36" s="279"/>
      <c r="F36" s="279"/>
      <c r="G36" s="279"/>
      <c r="H36" s="280"/>
      <c r="I36" s="281"/>
      <c r="J36" s="281"/>
    </row>
    <row r="37" spans="1:10" s="155" customFormat="1" ht="12.75" hidden="1">
      <c r="A37" s="193"/>
      <c r="B37" s="282" t="s">
        <v>73</v>
      </c>
      <c r="C37" s="282"/>
      <c r="D37" s="283">
        <v>-210</v>
      </c>
      <c r="E37" s="283">
        <v>-268</v>
      </c>
      <c r="F37" s="283">
        <v>-628</v>
      </c>
      <c r="G37" s="279">
        <v>-537</v>
      </c>
      <c r="H37" s="280"/>
      <c r="I37" s="281"/>
      <c r="J37" s="284" t="s">
        <v>155</v>
      </c>
    </row>
    <row r="38" spans="1:10" s="155" customFormat="1" ht="12.75" hidden="1">
      <c r="A38" s="193"/>
      <c r="B38" s="282"/>
      <c r="C38" s="282"/>
      <c r="D38" s="285"/>
      <c r="E38" s="285"/>
      <c r="F38" s="285"/>
      <c r="G38" s="285"/>
      <c r="H38" s="280"/>
      <c r="I38" s="281"/>
      <c r="J38" s="281"/>
    </row>
    <row r="39" spans="1:10" s="155" customFormat="1" ht="12.75" customHeight="1" hidden="1">
      <c r="A39" s="193"/>
      <c r="B39" s="277"/>
      <c r="C39" s="286"/>
      <c r="D39" s="283"/>
      <c r="E39" s="283"/>
      <c r="F39" s="283"/>
      <c r="G39" s="283"/>
      <c r="H39" s="280"/>
      <c r="I39" s="281"/>
      <c r="J39" s="281"/>
    </row>
    <row r="40" spans="1:10" s="155" customFormat="1" ht="26.25" hidden="1" thickBot="1">
      <c r="A40" s="193"/>
      <c r="B40" s="286" t="s">
        <v>166</v>
      </c>
      <c r="C40" s="286"/>
      <c r="D40" s="287">
        <f>SUM(D35:D38)</f>
        <v>4234</v>
      </c>
      <c r="E40" s="287">
        <f>SUM(E35:E38)</f>
        <v>2313</v>
      </c>
      <c r="F40" s="287">
        <f>SUM(F35:F38)</f>
        <v>13975</v>
      </c>
      <c r="G40" s="287">
        <f>SUM(G35:G38)</f>
        <v>7231</v>
      </c>
      <c r="H40" s="280"/>
      <c r="I40" s="281"/>
      <c r="J40" s="281"/>
    </row>
    <row r="41" spans="1:8" ht="13.5" thickTop="1">
      <c r="A41" s="173"/>
      <c r="B41" s="192"/>
      <c r="C41" s="192"/>
      <c r="D41" s="34"/>
      <c r="E41" s="268"/>
      <c r="F41" s="268"/>
      <c r="G41" s="268"/>
      <c r="H41" s="175"/>
    </row>
    <row r="42" spans="1:8" ht="12.75">
      <c r="A42" s="173"/>
      <c r="B42" s="192" t="s">
        <v>188</v>
      </c>
      <c r="C42" s="192"/>
      <c r="D42" s="34"/>
      <c r="E42" s="268"/>
      <c r="F42" s="268"/>
      <c r="G42" s="268"/>
      <c r="H42" s="175"/>
    </row>
    <row r="43" spans="1:8" ht="13.5" thickBot="1">
      <c r="A43" s="173"/>
      <c r="B43" s="192" t="s">
        <v>189</v>
      </c>
      <c r="C43" s="192"/>
      <c r="D43" s="359">
        <f>+D35</f>
        <v>4444</v>
      </c>
      <c r="E43" s="359">
        <f>+E35</f>
        <v>2581</v>
      </c>
      <c r="F43" s="359">
        <f>+F35</f>
        <v>14603</v>
      </c>
      <c r="G43" s="359">
        <f>+G35</f>
        <v>7768</v>
      </c>
      <c r="H43" s="175"/>
    </row>
    <row r="44" spans="1:8" ht="13.5" thickTop="1">
      <c r="A44" s="173"/>
      <c r="B44" s="192"/>
      <c r="C44" s="192"/>
      <c r="D44" s="34"/>
      <c r="E44" s="268"/>
      <c r="F44" s="268"/>
      <c r="G44" s="268"/>
      <c r="H44" s="175"/>
    </row>
    <row r="45" spans="1:8" ht="12.75">
      <c r="A45" s="173"/>
      <c r="B45" s="192"/>
      <c r="C45" s="192"/>
      <c r="D45" s="34"/>
      <c r="E45" s="268"/>
      <c r="F45" s="268"/>
      <c r="G45" s="268"/>
      <c r="H45" s="175"/>
    </row>
    <row r="46" spans="1:8" s="155" customFormat="1" ht="12.75">
      <c r="A46" s="193"/>
      <c r="B46" s="156" t="s">
        <v>29</v>
      </c>
      <c r="C46" s="176"/>
      <c r="D46" s="195">
        <f>+D49</f>
        <v>3.971650055370986</v>
      </c>
      <c r="E46" s="195">
        <f>+E49</f>
        <v>2.3512735326688814</v>
      </c>
      <c r="F46" s="195">
        <f>+F49</f>
        <v>13.040088593576964</v>
      </c>
      <c r="G46" s="195">
        <f>+G49</f>
        <v>7.075083056478405</v>
      </c>
      <c r="H46" s="196"/>
    </row>
    <row r="47" spans="1:8" s="155" customFormat="1" ht="12.75">
      <c r="A47" s="193"/>
      <c r="B47" s="156"/>
      <c r="C47" s="194"/>
      <c r="D47" s="195"/>
      <c r="E47" s="343"/>
      <c r="F47" s="195"/>
      <c r="G47" s="343"/>
      <c r="H47" s="196"/>
    </row>
    <row r="48" spans="1:8" s="155" customFormat="1" ht="12.75">
      <c r="A48" s="193"/>
      <c r="B48" s="156"/>
      <c r="C48" s="194"/>
      <c r="D48" s="156"/>
      <c r="E48" s="156"/>
      <c r="F48" s="156"/>
      <c r="G48" s="156"/>
      <c r="H48" s="196"/>
    </row>
    <row r="49" spans="1:8" s="155" customFormat="1" ht="12.75">
      <c r="A49" s="193"/>
      <c r="B49" s="156" t="s">
        <v>223</v>
      </c>
      <c r="C49" s="194"/>
      <c r="D49" s="195">
        <f>'Explanatory Notes'!E318</f>
        <v>3.971650055370986</v>
      </c>
      <c r="E49" s="195">
        <f>'Explanatory Notes'!F318</f>
        <v>2.3512735326688814</v>
      </c>
      <c r="F49" s="195">
        <f>'Explanatory Notes'!G318</f>
        <v>13.040088593576964</v>
      </c>
      <c r="G49" s="195">
        <f>'Explanatory Notes'!H318</f>
        <v>7.075083056478405</v>
      </c>
      <c r="H49" s="196"/>
    </row>
    <row r="50" spans="1:8" s="155" customFormat="1" ht="13.5" thickBot="1">
      <c r="A50" s="197"/>
      <c r="B50" s="198"/>
      <c r="C50" s="199"/>
      <c r="D50" s="199"/>
      <c r="E50" s="199"/>
      <c r="F50" s="198"/>
      <c r="G50" s="198"/>
      <c r="H50" s="200"/>
    </row>
    <row r="51" spans="2:6" ht="12.75">
      <c r="B51" s="16"/>
      <c r="C51" s="16"/>
      <c r="D51" s="16"/>
      <c r="E51" s="269"/>
      <c r="F51" s="269"/>
    </row>
    <row r="52" spans="2:5" ht="12.75">
      <c r="B52" s="23"/>
      <c r="C52" s="20"/>
      <c r="D52" s="20"/>
      <c r="E52" s="344"/>
    </row>
    <row r="53" spans="3:5" ht="12.75">
      <c r="C53" s="20"/>
      <c r="D53" s="20"/>
      <c r="E53" s="344"/>
    </row>
    <row r="54" spans="2:7" s="155" customFormat="1" ht="15" customHeight="1">
      <c r="B54" s="432"/>
      <c r="C54" s="468"/>
      <c r="D54" s="468"/>
      <c r="E54" s="468"/>
      <c r="F54" s="468"/>
      <c r="G54" s="468"/>
    </row>
    <row r="55" spans="2:7" s="155" customFormat="1" ht="18" customHeight="1">
      <c r="B55" s="468"/>
      <c r="C55" s="468"/>
      <c r="D55" s="468"/>
      <c r="E55" s="468"/>
      <c r="F55" s="468"/>
      <c r="G55" s="468"/>
    </row>
    <row r="56" spans="2:7" ht="12.75" customHeight="1">
      <c r="B56" s="469"/>
      <c r="C56" s="470"/>
      <c r="D56" s="470"/>
      <c r="E56" s="470"/>
      <c r="F56" s="470"/>
      <c r="G56" s="470"/>
    </row>
    <row r="57" spans="2:7" ht="12.75">
      <c r="B57" s="470"/>
      <c r="C57" s="470"/>
      <c r="D57" s="470"/>
      <c r="E57" s="470"/>
      <c r="F57" s="470"/>
      <c r="G57" s="470"/>
    </row>
    <row r="58" spans="2:7" ht="12.75">
      <c r="B58" s="439" t="s">
        <v>53</v>
      </c>
      <c r="C58" s="439"/>
      <c r="D58" s="439"/>
      <c r="E58" s="439"/>
      <c r="F58" s="439"/>
      <c r="G58" s="439"/>
    </row>
    <row r="59" spans="2:7" ht="12.75">
      <c r="B59" s="439"/>
      <c r="C59" s="439"/>
      <c r="D59" s="439"/>
      <c r="E59" s="439"/>
      <c r="F59" s="439"/>
      <c r="G59" s="439"/>
    </row>
  </sheetData>
  <mergeCells count="8">
    <mergeCell ref="B58:G59"/>
    <mergeCell ref="B4:G5"/>
    <mergeCell ref="B1:G1"/>
    <mergeCell ref="B2:G2"/>
    <mergeCell ref="D7:E7"/>
    <mergeCell ref="F7:G7"/>
    <mergeCell ref="B54:G55"/>
    <mergeCell ref="B56:G57"/>
  </mergeCells>
  <printOptions horizontalCentered="1"/>
  <pageMargins left="0.54" right="0.5" top="0.42" bottom="0.5" header="0" footer="0"/>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H65"/>
  <sheetViews>
    <sheetView zoomScaleSheetLayoutView="75" workbookViewId="0" topLeftCell="A29">
      <selection activeCell="D22" sqref="D22"/>
    </sheetView>
  </sheetViews>
  <sheetFormatPr defaultColWidth="9.140625" defaultRowHeight="12.75"/>
  <cols>
    <col min="1" max="1" width="2.140625" style="17" customWidth="1"/>
    <col min="2" max="2" width="33.8515625" style="17" customWidth="1"/>
    <col min="3" max="3" width="6.421875" style="18" bestFit="1" customWidth="1"/>
    <col min="4" max="4" width="22.8515625" style="17" customWidth="1"/>
    <col min="5" max="5" width="1.28515625" style="17" customWidth="1"/>
    <col min="6" max="6" width="1.28515625" style="19" customWidth="1"/>
    <col min="7" max="7" width="22.8515625" style="155" customWidth="1"/>
    <col min="8" max="8" width="1.28515625" style="17" customWidth="1"/>
    <col min="9" max="13" width="9.140625" style="17" customWidth="1"/>
    <col min="14" max="14" width="11.140625" style="17" bestFit="1" customWidth="1"/>
    <col min="15" max="16384" width="9.140625" style="17" customWidth="1"/>
  </cols>
  <sheetData>
    <row r="1" spans="2:7" s="26" customFormat="1" ht="18" customHeight="1">
      <c r="B1" s="433" t="s">
        <v>35</v>
      </c>
      <c r="C1" s="433"/>
      <c r="D1" s="433"/>
      <c r="E1" s="433"/>
      <c r="F1" s="433"/>
      <c r="G1" s="433"/>
    </row>
    <row r="2" spans="2:7" s="26" customFormat="1" ht="18" customHeight="1">
      <c r="B2" s="433" t="s">
        <v>36</v>
      </c>
      <c r="C2" s="433"/>
      <c r="D2" s="433"/>
      <c r="E2" s="433"/>
      <c r="F2" s="433"/>
      <c r="G2" s="433"/>
    </row>
    <row r="3" spans="2:7" s="26" customFormat="1" ht="18" customHeight="1" thickBot="1">
      <c r="B3" s="433"/>
      <c r="C3" s="433"/>
      <c r="D3" s="433"/>
      <c r="E3" s="433"/>
      <c r="F3" s="433"/>
      <c r="G3" s="433"/>
    </row>
    <row r="4" spans="1:8" s="26" customFormat="1" ht="18" customHeight="1">
      <c r="A4" s="169"/>
      <c r="B4" s="475" t="s">
        <v>51</v>
      </c>
      <c r="C4" s="475"/>
      <c r="D4" s="475"/>
      <c r="E4" s="475"/>
      <c r="F4" s="475"/>
      <c r="G4" s="475"/>
      <c r="H4" s="170"/>
    </row>
    <row r="5" spans="1:8" s="26" customFormat="1" ht="18" customHeight="1" thickBot="1">
      <c r="A5" s="186"/>
      <c r="B5" s="473" t="s">
        <v>266</v>
      </c>
      <c r="C5" s="473"/>
      <c r="D5" s="473"/>
      <c r="E5" s="473"/>
      <c r="F5" s="473"/>
      <c r="G5" s="473"/>
      <c r="H5" s="187"/>
    </row>
    <row r="6" spans="1:8" ht="12.75">
      <c r="A6" s="173"/>
      <c r="B6" s="19"/>
      <c r="C6" s="174"/>
      <c r="D6" s="19"/>
      <c r="E6" s="19"/>
      <c r="F6" s="218"/>
      <c r="G6" s="156"/>
      <c r="H6" s="175"/>
    </row>
    <row r="7" spans="1:8" ht="12.75" customHeight="1">
      <c r="A7" s="173"/>
      <c r="B7" s="19"/>
      <c r="C7" s="176"/>
      <c r="D7" s="471" t="s">
        <v>28</v>
      </c>
      <c r="E7" s="216"/>
      <c r="F7" s="219"/>
      <c r="G7" s="345" t="s">
        <v>128</v>
      </c>
      <c r="H7" s="175"/>
    </row>
    <row r="8" spans="1:8" ht="12.75" customHeight="1">
      <c r="A8" s="173"/>
      <c r="B8" s="19"/>
      <c r="C8" s="176"/>
      <c r="D8" s="472"/>
      <c r="E8" s="216"/>
      <c r="F8" s="220"/>
      <c r="G8" s="346" t="s">
        <v>186</v>
      </c>
      <c r="H8" s="175"/>
    </row>
    <row r="9" spans="1:8" ht="12.75" customHeight="1">
      <c r="A9" s="173"/>
      <c r="B9" s="19"/>
      <c r="C9" s="176"/>
      <c r="D9" s="290">
        <f>'Income Statement'!D11</f>
        <v>39263</v>
      </c>
      <c r="E9" s="217"/>
      <c r="F9" s="221"/>
      <c r="G9" s="347" t="s">
        <v>181</v>
      </c>
      <c r="H9" s="175"/>
    </row>
    <row r="10" spans="1:8" ht="12.75" customHeight="1">
      <c r="A10" s="173"/>
      <c r="B10" s="19"/>
      <c r="C10" s="176"/>
      <c r="D10" s="27" t="s">
        <v>17</v>
      </c>
      <c r="E10" s="27"/>
      <c r="F10" s="219"/>
      <c r="G10" s="348" t="s">
        <v>17</v>
      </c>
      <c r="H10" s="175"/>
    </row>
    <row r="11" spans="1:8" ht="12.75" customHeight="1">
      <c r="A11" s="173"/>
      <c r="B11" s="245" t="s">
        <v>190</v>
      </c>
      <c r="C11" s="174"/>
      <c r="D11" s="27"/>
      <c r="E11" s="27"/>
      <c r="F11" s="219"/>
      <c r="G11" s="348"/>
      <c r="H11" s="175"/>
    </row>
    <row r="12" spans="1:8" ht="12.75" customHeight="1">
      <c r="A12" s="173"/>
      <c r="B12" s="19" t="s">
        <v>18</v>
      </c>
      <c r="D12" s="349">
        <v>41425</v>
      </c>
      <c r="E12" s="157"/>
      <c r="F12" s="271"/>
      <c r="G12" s="349">
        <f>51055-G13-G14</f>
        <v>41366</v>
      </c>
      <c r="H12" s="175"/>
    </row>
    <row r="13" spans="1:8" ht="12.75" customHeight="1">
      <c r="A13" s="173"/>
      <c r="B13" s="19" t="s">
        <v>182</v>
      </c>
      <c r="C13" s="174"/>
      <c r="D13" s="163">
        <v>8541</v>
      </c>
      <c r="E13" s="157"/>
      <c r="F13" s="271"/>
      <c r="G13" s="163">
        <v>8657</v>
      </c>
      <c r="H13" s="175"/>
    </row>
    <row r="14" spans="1:8" ht="12.75" customHeight="1">
      <c r="A14" s="173"/>
      <c r="B14" s="19" t="s">
        <v>183</v>
      </c>
      <c r="C14" s="27"/>
      <c r="D14" s="163">
        <v>982</v>
      </c>
      <c r="E14" s="157"/>
      <c r="F14" s="271"/>
      <c r="G14" s="163">
        <v>1032</v>
      </c>
      <c r="H14" s="175"/>
    </row>
    <row r="15" spans="1:8" ht="12.75" customHeight="1">
      <c r="A15" s="173"/>
      <c r="B15" s="19" t="s">
        <v>38</v>
      </c>
      <c r="C15" s="176"/>
      <c r="D15" s="163">
        <v>126</v>
      </c>
      <c r="E15" s="157"/>
      <c r="F15" s="271"/>
      <c r="G15" s="163">
        <v>126</v>
      </c>
      <c r="H15" s="175"/>
    </row>
    <row r="16" spans="1:8" ht="12.75" customHeight="1">
      <c r="A16" s="173"/>
      <c r="B16" s="19" t="s">
        <v>37</v>
      </c>
      <c r="C16" s="176"/>
      <c r="D16" s="165">
        <v>15210</v>
      </c>
      <c r="E16" s="157"/>
      <c r="F16" s="271"/>
      <c r="G16" s="165">
        <v>15210</v>
      </c>
      <c r="H16" s="175"/>
    </row>
    <row r="17" spans="1:8" ht="12.75" customHeight="1">
      <c r="A17" s="173"/>
      <c r="B17" s="245" t="s">
        <v>5</v>
      </c>
      <c r="C17" s="176"/>
      <c r="D17" s="165">
        <f>SUM(D12:D16)</f>
        <v>66284</v>
      </c>
      <c r="E17" s="157"/>
      <c r="F17" s="271"/>
      <c r="G17" s="165">
        <f>SUM(G12:G16)</f>
        <v>66391</v>
      </c>
      <c r="H17" s="175"/>
    </row>
    <row r="18" spans="1:8" ht="12.75" customHeight="1">
      <c r="A18" s="173"/>
      <c r="B18" s="19"/>
      <c r="C18" s="176"/>
      <c r="D18" s="157"/>
      <c r="E18" s="157"/>
      <c r="F18" s="271"/>
      <c r="G18" s="157"/>
      <c r="H18" s="175"/>
    </row>
    <row r="19" spans="1:8" ht="12.75" customHeight="1">
      <c r="A19" s="173"/>
      <c r="B19" s="177"/>
      <c r="C19" s="178"/>
      <c r="D19" s="390"/>
      <c r="E19" s="157"/>
      <c r="F19" s="271"/>
      <c r="G19" s="390"/>
      <c r="H19" s="175"/>
    </row>
    <row r="20" spans="1:8" ht="12.75" customHeight="1">
      <c r="A20" s="173"/>
      <c r="B20" s="19" t="s">
        <v>15</v>
      </c>
      <c r="C20" s="176"/>
      <c r="D20" s="163">
        <v>8058</v>
      </c>
      <c r="E20" s="157"/>
      <c r="F20" s="271"/>
      <c r="G20" s="163">
        <v>11349</v>
      </c>
      <c r="H20" s="175"/>
    </row>
    <row r="21" spans="1:8" ht="12.75" customHeight="1">
      <c r="A21" s="173"/>
      <c r="B21" s="19" t="s">
        <v>59</v>
      </c>
      <c r="C21" s="176"/>
      <c r="D21" s="163">
        <f>53945+528</f>
        <v>54473</v>
      </c>
      <c r="E21" s="157"/>
      <c r="F21" s="271"/>
      <c r="G21" s="163">
        <v>66640</v>
      </c>
      <c r="H21" s="175"/>
    </row>
    <row r="22" spans="1:8" ht="12.75" customHeight="1">
      <c r="A22" s="173"/>
      <c r="B22" s="19" t="s">
        <v>156</v>
      </c>
      <c r="C22" s="176"/>
      <c r="D22" s="163">
        <v>8285</v>
      </c>
      <c r="E22" s="157"/>
      <c r="F22" s="271"/>
      <c r="G22" s="163">
        <v>19399</v>
      </c>
      <c r="H22" s="175"/>
    </row>
    <row r="23" spans="1:8" ht="12.75" customHeight="1">
      <c r="A23" s="173"/>
      <c r="B23" s="19" t="s">
        <v>178</v>
      </c>
      <c r="C23" s="176"/>
      <c r="D23" s="163">
        <v>32</v>
      </c>
      <c r="E23" s="157"/>
      <c r="F23" s="271"/>
      <c r="G23" s="163">
        <v>269</v>
      </c>
      <c r="H23" s="175"/>
    </row>
    <row r="24" spans="1:8" ht="12.75" customHeight="1">
      <c r="A24" s="173"/>
      <c r="B24" s="19" t="s">
        <v>19</v>
      </c>
      <c r="C24" s="176"/>
      <c r="D24" s="163">
        <v>30228</v>
      </c>
      <c r="E24" s="157"/>
      <c r="F24" s="271"/>
      <c r="G24" s="163">
        <v>11170</v>
      </c>
      <c r="H24" s="175"/>
    </row>
    <row r="25" spans="1:8" ht="12.75" customHeight="1">
      <c r="A25" s="173"/>
      <c r="B25" s="19" t="s">
        <v>24</v>
      </c>
      <c r="C25" s="176"/>
      <c r="D25" s="165">
        <v>4468</v>
      </c>
      <c r="E25" s="157"/>
      <c r="F25" s="271"/>
      <c r="G25" s="165">
        <v>6662</v>
      </c>
      <c r="H25" s="175"/>
    </row>
    <row r="26" spans="1:8" ht="12.75" customHeight="1">
      <c r="A26" s="173"/>
      <c r="B26" s="245" t="s">
        <v>6</v>
      </c>
      <c r="C26" s="176"/>
      <c r="D26" s="270">
        <f>SUM(D20:D25)</f>
        <v>105544</v>
      </c>
      <c r="E26" s="157"/>
      <c r="F26" s="271"/>
      <c r="G26" s="270">
        <f>SUM(G20:G25)</f>
        <v>115489</v>
      </c>
      <c r="H26" s="175"/>
    </row>
    <row r="27" spans="1:8" ht="12.75" customHeight="1">
      <c r="A27" s="173"/>
      <c r="B27" s="245"/>
      <c r="C27" s="176"/>
      <c r="D27" s="360"/>
      <c r="E27" s="157"/>
      <c r="F27" s="271"/>
      <c r="G27" s="360"/>
      <c r="H27" s="175"/>
    </row>
    <row r="28" spans="1:8" ht="12.75" customHeight="1" thickBot="1">
      <c r="A28" s="173"/>
      <c r="B28" s="245" t="s">
        <v>194</v>
      </c>
      <c r="C28" s="176"/>
      <c r="D28" s="366">
        <f>+D26+D17</f>
        <v>171828</v>
      </c>
      <c r="E28" s="157"/>
      <c r="F28" s="271"/>
      <c r="G28" s="366">
        <f>+G26+G17</f>
        <v>181880</v>
      </c>
      <c r="H28" s="175"/>
    </row>
    <row r="29" spans="1:8" ht="12.75" customHeight="1" thickTop="1">
      <c r="A29" s="173"/>
      <c r="B29" s="245"/>
      <c r="C29" s="176"/>
      <c r="D29" s="157"/>
      <c r="E29" s="157"/>
      <c r="F29" s="271"/>
      <c r="G29" s="157"/>
      <c r="H29" s="175"/>
    </row>
    <row r="30" spans="1:8" ht="12.75" customHeight="1">
      <c r="A30" s="173"/>
      <c r="B30" s="245" t="s">
        <v>191</v>
      </c>
      <c r="C30" s="178"/>
      <c r="D30" s="157"/>
      <c r="E30" s="157"/>
      <c r="F30" s="271"/>
      <c r="G30" s="157"/>
      <c r="H30" s="175"/>
    </row>
    <row r="31" spans="1:8" ht="12.75" customHeight="1">
      <c r="A31" s="173"/>
      <c r="B31" s="19" t="s">
        <v>26</v>
      </c>
      <c r="C31" s="176"/>
      <c r="D31" s="349">
        <f>88072+75</f>
        <v>88147</v>
      </c>
      <c r="E31" s="157"/>
      <c r="F31" s="271"/>
      <c r="G31" s="349">
        <v>88072</v>
      </c>
      <c r="H31" s="175"/>
    </row>
    <row r="32" spans="1:8" ht="12.75" customHeight="1">
      <c r="A32" s="173"/>
      <c r="B32" s="19" t="s">
        <v>39</v>
      </c>
      <c r="C32" s="176"/>
      <c r="D32" s="163">
        <f>22592-75+629</f>
        <v>23146</v>
      </c>
      <c r="E32" s="157"/>
      <c r="F32" s="271"/>
      <c r="G32" s="163">
        <v>22592</v>
      </c>
      <c r="H32" s="175"/>
    </row>
    <row r="33" spans="1:8" ht="12.75" customHeight="1">
      <c r="A33" s="173"/>
      <c r="B33" s="19" t="s">
        <v>231</v>
      </c>
      <c r="C33" s="176"/>
      <c r="D33" s="163">
        <v>-3322</v>
      </c>
      <c r="E33" s="157"/>
      <c r="F33" s="271"/>
      <c r="G33" s="163">
        <v>0</v>
      </c>
      <c r="H33" s="175"/>
    </row>
    <row r="34" spans="1:8" ht="12.75" customHeight="1">
      <c r="A34" s="173"/>
      <c r="B34" s="19" t="s">
        <v>206</v>
      </c>
      <c r="C34" s="176"/>
      <c r="D34" s="163">
        <f>'Changes in Equity'!G46</f>
        <v>10274</v>
      </c>
      <c r="E34" s="157"/>
      <c r="F34" s="271"/>
      <c r="G34" s="163">
        <f>+'Changes in Equity'!G22</f>
        <v>100</v>
      </c>
      <c r="H34" s="175"/>
    </row>
    <row r="35" spans="1:8" ht="12.75" customHeight="1">
      <c r="A35" s="173"/>
      <c r="B35" s="245" t="s">
        <v>238</v>
      </c>
      <c r="C35" s="176"/>
      <c r="D35" s="270">
        <f>SUM(D31:D34)</f>
        <v>118245</v>
      </c>
      <c r="E35" s="157"/>
      <c r="F35" s="271"/>
      <c r="G35" s="270">
        <f>SUM(G31:G34)</f>
        <v>110764</v>
      </c>
      <c r="H35" s="175"/>
    </row>
    <row r="36" spans="1:8" ht="12.75" customHeight="1">
      <c r="A36" s="173"/>
      <c r="B36" s="245" t="s">
        <v>239</v>
      </c>
      <c r="C36" s="176"/>
      <c r="D36" s="157"/>
      <c r="E36" s="157"/>
      <c r="F36" s="271"/>
      <c r="G36" s="157"/>
      <c r="H36" s="175"/>
    </row>
    <row r="37" spans="1:8" ht="12.75" customHeight="1">
      <c r="A37" s="173"/>
      <c r="B37" s="19"/>
      <c r="C37" s="176"/>
      <c r="D37" s="157"/>
      <c r="E37" s="157"/>
      <c r="F37" s="271"/>
      <c r="G37" s="157"/>
      <c r="H37" s="175"/>
    </row>
    <row r="38" spans="1:8" ht="12.75" customHeight="1">
      <c r="A38" s="173"/>
      <c r="B38" s="245" t="s">
        <v>192</v>
      </c>
      <c r="C38" s="176"/>
      <c r="D38" s="157"/>
      <c r="E38" s="157"/>
      <c r="F38" s="271"/>
      <c r="G38" s="157"/>
      <c r="H38" s="175"/>
    </row>
    <row r="39" spans="1:8" ht="12.75" customHeight="1">
      <c r="A39" s="173"/>
      <c r="B39" s="19" t="s">
        <v>39</v>
      </c>
      <c r="C39" s="176"/>
      <c r="D39" s="349">
        <f>2211-629</f>
        <v>1582</v>
      </c>
      <c r="E39" s="157"/>
      <c r="F39" s="271"/>
      <c r="G39" s="349">
        <v>2211</v>
      </c>
      <c r="H39" s="175"/>
    </row>
    <row r="40" spans="1:8" ht="12.75" customHeight="1">
      <c r="A40" s="173"/>
      <c r="B40" s="19" t="s">
        <v>27</v>
      </c>
      <c r="C40" s="176"/>
      <c r="D40" s="163">
        <v>0</v>
      </c>
      <c r="E40" s="157"/>
      <c r="F40" s="271"/>
      <c r="G40" s="163">
        <v>80</v>
      </c>
      <c r="H40" s="175"/>
    </row>
    <row r="41" spans="1:8" ht="12.75" customHeight="1">
      <c r="A41" s="173"/>
      <c r="B41" s="19" t="s">
        <v>20</v>
      </c>
      <c r="C41" s="176"/>
      <c r="D41" s="163">
        <v>2974</v>
      </c>
      <c r="E41" s="157"/>
      <c r="F41" s="271"/>
      <c r="G41" s="163">
        <v>2974</v>
      </c>
      <c r="H41" s="175"/>
    </row>
    <row r="42" spans="1:8" ht="12.75" customHeight="1">
      <c r="A42" s="173"/>
      <c r="B42" s="245" t="s">
        <v>200</v>
      </c>
      <c r="C42" s="176"/>
      <c r="D42" s="270">
        <f>SUM(D39:D41)</f>
        <v>4556</v>
      </c>
      <c r="E42" s="157"/>
      <c r="F42" s="271"/>
      <c r="G42" s="270">
        <f>SUM(G39:G41)</f>
        <v>5265</v>
      </c>
      <c r="H42" s="175"/>
    </row>
    <row r="43" spans="1:8" ht="12.75" customHeight="1">
      <c r="A43" s="173"/>
      <c r="B43" s="245"/>
      <c r="C43" s="176"/>
      <c r="D43" s="157"/>
      <c r="E43" s="157"/>
      <c r="F43" s="271"/>
      <c r="G43" s="157"/>
      <c r="H43" s="175"/>
    </row>
    <row r="44" spans="1:8" ht="12.75" customHeight="1">
      <c r="A44" s="173"/>
      <c r="B44" s="19"/>
      <c r="C44" s="176"/>
      <c r="D44" s="157"/>
      <c r="E44" s="157"/>
      <c r="F44" s="271"/>
      <c r="G44" s="157"/>
      <c r="H44" s="175"/>
    </row>
    <row r="45" spans="1:8" ht="12.75" customHeight="1">
      <c r="A45" s="173"/>
      <c r="B45" s="19" t="s">
        <v>137</v>
      </c>
      <c r="C45" s="176"/>
      <c r="D45" s="349">
        <f>11662+8103+2691</f>
        <v>22456</v>
      </c>
      <c r="E45" s="157"/>
      <c r="F45" s="271"/>
      <c r="G45" s="349">
        <f>31217+1</f>
        <v>31218</v>
      </c>
      <c r="H45" s="175"/>
    </row>
    <row r="46" spans="1:8" ht="12.75" customHeight="1">
      <c r="A46" s="173"/>
      <c r="B46" s="19" t="s">
        <v>157</v>
      </c>
      <c r="C46" s="176"/>
      <c r="D46" s="163">
        <v>16780</v>
      </c>
      <c r="E46" s="157"/>
      <c r="F46" s="271"/>
      <c r="G46" s="163">
        <v>11041</v>
      </c>
      <c r="H46" s="175"/>
    </row>
    <row r="47" spans="1:8" ht="12.75" customHeight="1">
      <c r="A47" s="173"/>
      <c r="B47" s="19" t="s">
        <v>25</v>
      </c>
      <c r="C47" s="176"/>
      <c r="D47" s="163">
        <f>119+6017</f>
        <v>6136</v>
      </c>
      <c r="E47" s="157"/>
      <c r="F47" s="271"/>
      <c r="G47" s="163">
        <v>21114</v>
      </c>
      <c r="H47" s="175"/>
    </row>
    <row r="48" spans="1:8" ht="12.75" customHeight="1">
      <c r="A48" s="173"/>
      <c r="B48" s="19" t="s">
        <v>14</v>
      </c>
      <c r="C48" s="176"/>
      <c r="D48" s="165">
        <f>3623+D23</f>
        <v>3655</v>
      </c>
      <c r="E48" s="157"/>
      <c r="F48" s="271"/>
      <c r="G48" s="165">
        <f>176+2302</f>
        <v>2478</v>
      </c>
      <c r="H48" s="175"/>
    </row>
    <row r="49" spans="1:8" ht="12.75" customHeight="1">
      <c r="A49" s="173"/>
      <c r="B49" s="245" t="s">
        <v>201</v>
      </c>
      <c r="C49" s="179"/>
      <c r="D49" s="270">
        <f>SUM(D45:D48)</f>
        <v>49027</v>
      </c>
      <c r="E49" s="157"/>
      <c r="F49" s="271"/>
      <c r="G49" s="270">
        <f>SUM(G45:G48)</f>
        <v>65851</v>
      </c>
      <c r="H49" s="175"/>
    </row>
    <row r="50" spans="1:8" ht="12.75" customHeight="1">
      <c r="A50" s="173"/>
      <c r="B50" s="19"/>
      <c r="C50" s="176"/>
      <c r="D50" s="157"/>
      <c r="E50" s="157"/>
      <c r="F50" s="271"/>
      <c r="G50" s="157"/>
      <c r="H50" s="175"/>
    </row>
    <row r="51" spans="1:8" ht="12.75" customHeight="1">
      <c r="A51" s="173"/>
      <c r="B51" s="245" t="s">
        <v>193</v>
      </c>
      <c r="C51" s="176"/>
      <c r="D51" s="157">
        <f>+D42+D49</f>
        <v>53583</v>
      </c>
      <c r="E51" s="157"/>
      <c r="F51" s="271"/>
      <c r="G51" s="157">
        <f>+G42+G49</f>
        <v>71116</v>
      </c>
      <c r="H51" s="175"/>
    </row>
    <row r="52" spans="1:8" ht="12.75" customHeight="1">
      <c r="A52" s="173"/>
      <c r="B52" s="19"/>
      <c r="C52" s="176"/>
      <c r="D52" s="157"/>
      <c r="E52" s="157"/>
      <c r="F52" s="271"/>
      <c r="G52" s="157"/>
      <c r="H52" s="175"/>
    </row>
    <row r="53" spans="1:8" ht="12.75" customHeight="1" thickBot="1">
      <c r="A53" s="173"/>
      <c r="B53" s="245" t="s">
        <v>195</v>
      </c>
      <c r="C53" s="176"/>
      <c r="D53" s="367">
        <f>+D35+D51</f>
        <v>171828</v>
      </c>
      <c r="E53" s="157"/>
      <c r="F53" s="271"/>
      <c r="G53" s="367">
        <f>+G35+G51</f>
        <v>181880</v>
      </c>
      <c r="H53" s="175"/>
    </row>
    <row r="54" spans="1:8" ht="12.75" customHeight="1" thickTop="1">
      <c r="A54" s="173"/>
      <c r="B54" s="19"/>
      <c r="C54" s="176"/>
      <c r="D54" s="157"/>
      <c r="E54" s="157"/>
      <c r="F54" s="271"/>
      <c r="G54" s="157"/>
      <c r="H54" s="175"/>
    </row>
    <row r="55" spans="1:8" ht="10.5" customHeight="1">
      <c r="A55" s="173"/>
      <c r="B55" s="19"/>
      <c r="C55" s="176"/>
      <c r="D55" s="22"/>
      <c r="E55" s="22"/>
      <c r="F55" s="222"/>
      <c r="G55" s="157"/>
      <c r="H55" s="175"/>
    </row>
    <row r="56" spans="1:8" ht="12.75" customHeight="1">
      <c r="A56" s="173"/>
      <c r="B56" s="19" t="s">
        <v>295</v>
      </c>
      <c r="C56" s="176"/>
      <c r="D56" s="180">
        <f>(D35/D31)</f>
        <v>1.3414523466482127</v>
      </c>
      <c r="E56" s="180"/>
      <c r="F56" s="222"/>
      <c r="G56" s="350">
        <f>(G35)/G31</f>
        <v>1.2576528295031337</v>
      </c>
      <c r="H56" s="175"/>
    </row>
    <row r="57" spans="1:8" ht="11.25" customHeight="1">
      <c r="A57" s="173"/>
      <c r="B57" s="19"/>
      <c r="C57" s="176"/>
      <c r="D57" s="303">
        <f>D53-D28</f>
        <v>0</v>
      </c>
      <c r="E57" s="300"/>
      <c r="F57" s="301"/>
      <c r="G57" s="303">
        <f>G53-G28</f>
        <v>0</v>
      </c>
      <c r="H57" s="175"/>
    </row>
    <row r="58" spans="1:8" ht="4.5" customHeight="1" thickBot="1">
      <c r="A58" s="181"/>
      <c r="B58" s="182"/>
      <c r="C58" s="183"/>
      <c r="D58" s="184"/>
      <c r="E58" s="184"/>
      <c r="F58" s="223"/>
      <c r="G58" s="351"/>
      <c r="H58" s="185"/>
    </row>
    <row r="59" spans="3:6" ht="14.25" customHeight="1">
      <c r="C59" s="17"/>
      <c r="F59" s="17"/>
    </row>
    <row r="60" spans="2:7" ht="12.75" customHeight="1">
      <c r="B60" s="23"/>
      <c r="D60" s="21"/>
      <c r="E60" s="21"/>
      <c r="F60" s="22"/>
      <c r="G60" s="352"/>
    </row>
    <row r="61" spans="2:7" ht="12.75" customHeight="1">
      <c r="B61" s="474"/>
      <c r="C61" s="474"/>
      <c r="D61" s="474"/>
      <c r="E61" s="474"/>
      <c r="F61" s="474"/>
      <c r="G61" s="474"/>
    </row>
    <row r="62" spans="2:7" ht="12.75" customHeight="1">
      <c r="B62" s="24"/>
      <c r="C62" s="24"/>
      <c r="D62" s="24"/>
      <c r="E62" s="24"/>
      <c r="F62" s="24"/>
      <c r="G62" s="24"/>
    </row>
    <row r="63" spans="2:7" ht="12.75">
      <c r="B63" s="24"/>
      <c r="C63" s="24"/>
      <c r="D63" s="24"/>
      <c r="E63" s="24"/>
      <c r="F63" s="24"/>
      <c r="G63" s="353"/>
    </row>
    <row r="64" spans="2:7" ht="12.75">
      <c r="B64" s="474" t="s">
        <v>54</v>
      </c>
      <c r="C64" s="474"/>
      <c r="D64" s="474"/>
      <c r="E64" s="474"/>
      <c r="F64" s="474"/>
      <c r="G64" s="474"/>
    </row>
    <row r="65" spans="2:7" ht="12.75">
      <c r="B65" s="470"/>
      <c r="C65" s="470"/>
      <c r="D65" s="470"/>
      <c r="E65" s="470"/>
      <c r="F65" s="470"/>
      <c r="G65" s="470"/>
    </row>
  </sheetData>
  <mergeCells count="8">
    <mergeCell ref="B4:G4"/>
    <mergeCell ref="B3:G3"/>
    <mergeCell ref="B1:G1"/>
    <mergeCell ref="B2:G2"/>
    <mergeCell ref="D7:D8"/>
    <mergeCell ref="B5:G5"/>
    <mergeCell ref="B64:G65"/>
    <mergeCell ref="B61:G61"/>
  </mergeCells>
  <printOptions horizontalCentered="1"/>
  <pageMargins left="0.5" right="0.5" top="0.75" bottom="0.27" header="0" footer="0"/>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F66"/>
  <sheetViews>
    <sheetView zoomScaleSheetLayoutView="100" workbookViewId="0" topLeftCell="A42">
      <selection activeCell="C17" sqref="C17"/>
    </sheetView>
  </sheetViews>
  <sheetFormatPr defaultColWidth="9.140625" defaultRowHeight="12.75"/>
  <cols>
    <col min="1" max="1" width="3.7109375" style="17" customWidth="1"/>
    <col min="2" max="2" width="52.140625" style="17" customWidth="1"/>
    <col min="3" max="3" width="17.8515625" style="1" customWidth="1"/>
    <col min="4" max="4" width="17.8515625" style="259" customWidth="1"/>
    <col min="5" max="5" width="1.57421875" style="17" customWidth="1"/>
    <col min="6" max="16384" width="9.140625" style="17" customWidth="1"/>
  </cols>
  <sheetData>
    <row r="1" spans="2:5" s="26" customFormat="1" ht="18" customHeight="1">
      <c r="B1" s="433" t="s">
        <v>35</v>
      </c>
      <c r="C1" s="433"/>
      <c r="D1" s="433"/>
      <c r="E1" s="25"/>
    </row>
    <row r="2" spans="2:5" s="28" customFormat="1" ht="18" customHeight="1">
      <c r="B2" s="433" t="s">
        <v>36</v>
      </c>
      <c r="C2" s="433"/>
      <c r="D2" s="433"/>
      <c r="E2" s="25"/>
    </row>
    <row r="3" spans="2:4" s="26" customFormat="1" ht="9" customHeight="1" thickBot="1">
      <c r="B3" s="476"/>
      <c r="C3" s="476"/>
      <c r="D3" s="201"/>
    </row>
    <row r="4" spans="1:6" s="26" customFormat="1" ht="18" customHeight="1">
      <c r="A4" s="169"/>
      <c r="B4" s="477" t="s">
        <v>52</v>
      </c>
      <c r="C4" s="477"/>
      <c r="D4" s="477"/>
      <c r="E4" s="170"/>
      <c r="F4" s="426" t="s">
        <v>287</v>
      </c>
    </row>
    <row r="5" spans="1:5" s="26" customFormat="1" ht="18" customHeight="1" thickBot="1">
      <c r="A5" s="186"/>
      <c r="B5" s="244" t="s">
        <v>270</v>
      </c>
      <c r="C5" s="244"/>
      <c r="D5" s="251"/>
      <c r="E5" s="187"/>
    </row>
    <row r="6" spans="1:5" s="26" customFormat="1" ht="9.75" customHeight="1">
      <c r="A6" s="171"/>
      <c r="B6" s="154"/>
      <c r="C6" s="154"/>
      <c r="D6" s="252"/>
      <c r="E6" s="172"/>
    </row>
    <row r="7" spans="1:5" ht="55.5" customHeight="1">
      <c r="A7" s="173"/>
      <c r="B7" s="245"/>
      <c r="C7" s="120" t="s">
        <v>267</v>
      </c>
      <c r="D7" s="253" t="s">
        <v>268</v>
      </c>
      <c r="E7" s="175"/>
    </row>
    <row r="8" spans="1:5" ht="12.75">
      <c r="A8" s="173"/>
      <c r="B8" s="245"/>
      <c r="C8" s="121" t="s">
        <v>17</v>
      </c>
      <c r="D8" s="254" t="s">
        <v>17</v>
      </c>
      <c r="E8" s="175"/>
    </row>
    <row r="9" spans="1:5" ht="12.75">
      <c r="A9" s="173"/>
      <c r="B9" s="156"/>
      <c r="C9" s="114"/>
      <c r="D9" s="162"/>
      <c r="E9" s="175"/>
    </row>
    <row r="10" spans="1:5" ht="12.75">
      <c r="A10" s="173"/>
      <c r="B10" s="246" t="s">
        <v>68</v>
      </c>
      <c r="C10" s="116"/>
      <c r="D10" s="255"/>
      <c r="E10" s="175"/>
    </row>
    <row r="11" spans="1:5" ht="12.75">
      <c r="A11" s="173"/>
      <c r="B11" s="247" t="s">
        <v>126</v>
      </c>
      <c r="C11" s="114">
        <f>'Income Statement'!F31</f>
        <v>20228</v>
      </c>
      <c r="D11" s="162">
        <v>11533</v>
      </c>
      <c r="E11" s="175"/>
    </row>
    <row r="12" spans="1:5" ht="12.75">
      <c r="A12" s="173"/>
      <c r="B12" s="247"/>
      <c r="C12" s="116"/>
      <c r="D12" s="255"/>
      <c r="E12" s="175"/>
    </row>
    <row r="13" spans="1:5" ht="12.75">
      <c r="A13" s="173"/>
      <c r="B13" s="248" t="s">
        <v>34</v>
      </c>
      <c r="C13" s="116"/>
      <c r="D13" s="255"/>
      <c r="E13" s="175"/>
    </row>
    <row r="14" spans="1:5" ht="12.75">
      <c r="A14" s="173"/>
      <c r="B14" s="247" t="s">
        <v>55</v>
      </c>
      <c r="C14" s="114">
        <v>3245</v>
      </c>
      <c r="D14" s="162">
        <v>2888</v>
      </c>
      <c r="E14" s="175"/>
    </row>
    <row r="15" spans="1:5" ht="12.75">
      <c r="A15" s="173"/>
      <c r="B15" s="247" t="s">
        <v>220</v>
      </c>
      <c r="C15" s="114">
        <v>32</v>
      </c>
      <c r="D15" s="162">
        <v>0</v>
      </c>
      <c r="E15" s="175"/>
    </row>
    <row r="16" spans="1:5" ht="12.75">
      <c r="A16" s="173"/>
      <c r="B16" s="247" t="s">
        <v>30</v>
      </c>
      <c r="C16" s="114">
        <v>-539</v>
      </c>
      <c r="D16" s="162">
        <v>-244</v>
      </c>
      <c r="E16" s="175"/>
    </row>
    <row r="17" spans="1:5" ht="12.75">
      <c r="A17" s="173"/>
      <c r="B17" s="247" t="s">
        <v>133</v>
      </c>
      <c r="C17" s="114">
        <v>213</v>
      </c>
      <c r="D17" s="162">
        <v>380</v>
      </c>
      <c r="E17" s="175"/>
    </row>
    <row r="18" spans="1:5" ht="12.75">
      <c r="A18" s="173"/>
      <c r="B18" s="247" t="s">
        <v>56</v>
      </c>
      <c r="C18" s="114">
        <v>-5</v>
      </c>
      <c r="D18" s="162">
        <v>-20</v>
      </c>
      <c r="E18" s="175"/>
    </row>
    <row r="19" spans="1:5" ht="12.75" hidden="1">
      <c r="A19" s="173"/>
      <c r="B19" s="247" t="s">
        <v>179</v>
      </c>
      <c r="C19" s="114"/>
      <c r="D19" s="162" t="s">
        <v>72</v>
      </c>
      <c r="E19" s="175"/>
    </row>
    <row r="20" spans="1:5" ht="12.75" hidden="1">
      <c r="A20" s="173"/>
      <c r="B20" s="247" t="s">
        <v>180</v>
      </c>
      <c r="C20" s="114"/>
      <c r="D20" s="162" t="s">
        <v>72</v>
      </c>
      <c r="E20" s="175"/>
    </row>
    <row r="21" spans="1:5" ht="12.75">
      <c r="A21" s="173"/>
      <c r="B21" s="247" t="s">
        <v>171</v>
      </c>
      <c r="C21" s="114">
        <v>1117</v>
      </c>
      <c r="D21" s="162">
        <v>764</v>
      </c>
      <c r="E21" s="175"/>
    </row>
    <row r="22" spans="1:5" ht="12.75">
      <c r="A22" s="173"/>
      <c r="B22" s="247" t="s">
        <v>134</v>
      </c>
      <c r="C22" s="114">
        <v>116</v>
      </c>
      <c r="D22" s="162">
        <v>218</v>
      </c>
      <c r="E22" s="175"/>
    </row>
    <row r="23" spans="1:5" ht="12.75">
      <c r="A23" s="173"/>
      <c r="B23" s="247"/>
      <c r="C23" s="117"/>
      <c r="D23" s="256"/>
      <c r="E23" s="175"/>
    </row>
    <row r="24" spans="1:5" ht="12.75">
      <c r="A24" s="173"/>
      <c r="B24" s="248" t="s">
        <v>57</v>
      </c>
      <c r="C24" s="116">
        <f>SUM(C11:C23)</f>
        <v>24407</v>
      </c>
      <c r="D24" s="255">
        <f>SUM(D11:D23)</f>
        <v>15519</v>
      </c>
      <c r="E24" s="175"/>
    </row>
    <row r="25" spans="1:5" ht="12.75">
      <c r="A25" s="173"/>
      <c r="B25" s="249"/>
      <c r="C25" s="116"/>
      <c r="D25" s="255"/>
      <c r="E25" s="175"/>
    </row>
    <row r="26" spans="1:5" ht="12.75">
      <c r="A26" s="173"/>
      <c r="B26" s="248" t="s">
        <v>58</v>
      </c>
      <c r="C26" s="114"/>
      <c r="D26" s="162"/>
      <c r="E26" s="175"/>
    </row>
    <row r="27" spans="1:5" ht="12.75">
      <c r="A27" s="173"/>
      <c r="B27" s="247" t="s">
        <v>15</v>
      </c>
      <c r="C27" s="114">
        <f>-('Balance Sheet'!D20-'Balance Sheet'!G20)</f>
        <v>3291</v>
      </c>
      <c r="D27" s="162">
        <v>-5975</v>
      </c>
      <c r="E27" s="175"/>
    </row>
    <row r="28" spans="1:5" ht="12.75">
      <c r="A28" s="173"/>
      <c r="B28" s="247" t="s">
        <v>59</v>
      </c>
      <c r="C28" s="114">
        <f>(SUM('Balance Sheet'!G21:G22)-SUM('Balance Sheet'!D21:D22))-C21</f>
        <v>22164</v>
      </c>
      <c r="D28" s="162">
        <v>-31262</v>
      </c>
      <c r="E28" s="175"/>
    </row>
    <row r="29" spans="1:5" ht="12.75">
      <c r="A29" s="173"/>
      <c r="B29" s="247" t="s">
        <v>137</v>
      </c>
      <c r="C29" s="114">
        <f>-5786-180</f>
        <v>-5966</v>
      </c>
      <c r="D29" s="162">
        <v>17168</v>
      </c>
      <c r="E29" s="175"/>
    </row>
    <row r="30" spans="1:5" ht="12.75">
      <c r="A30" s="173"/>
      <c r="B30" s="247"/>
      <c r="C30" s="117"/>
      <c r="D30" s="256"/>
      <c r="E30" s="175"/>
    </row>
    <row r="31" spans="1:5" ht="12.75">
      <c r="A31" s="173"/>
      <c r="B31" s="385" t="s">
        <v>207</v>
      </c>
      <c r="C31" s="116">
        <f>SUM(C24:C30)</f>
        <v>43896</v>
      </c>
      <c r="D31" s="255">
        <f>SUM(D24:D30)</f>
        <v>-4550</v>
      </c>
      <c r="E31" s="175"/>
    </row>
    <row r="32" spans="1:5" ht="12.75">
      <c r="A32" s="173"/>
      <c r="B32" s="385"/>
      <c r="C32" s="116"/>
      <c r="D32" s="255"/>
      <c r="E32" s="175"/>
    </row>
    <row r="33" spans="1:5" ht="12.75">
      <c r="A33" s="173"/>
      <c r="B33" s="386" t="s">
        <v>60</v>
      </c>
      <c r="C33" s="114">
        <v>-1</v>
      </c>
      <c r="D33" s="162">
        <v>0</v>
      </c>
      <c r="E33" s="175"/>
    </row>
    <row r="34" spans="1:5" ht="12.75">
      <c r="A34" s="173"/>
      <c r="B34" s="386" t="s">
        <v>31</v>
      </c>
      <c r="C34" s="114">
        <f>-C16</f>
        <v>539</v>
      </c>
      <c r="D34" s="162">
        <f>-D16</f>
        <v>244</v>
      </c>
      <c r="E34" s="175"/>
    </row>
    <row r="35" spans="1:5" ht="12.75">
      <c r="A35" s="173"/>
      <c r="B35" s="386" t="s">
        <v>61</v>
      </c>
      <c r="C35" s="114">
        <v>-4210</v>
      </c>
      <c r="D35" s="162">
        <v>-4436</v>
      </c>
      <c r="E35" s="175"/>
    </row>
    <row r="36" spans="1:5" ht="12.75">
      <c r="A36" s="173"/>
      <c r="B36" s="386"/>
      <c r="C36" s="116"/>
      <c r="D36" s="255"/>
      <c r="E36" s="175"/>
    </row>
    <row r="37" spans="1:5" ht="12.75">
      <c r="A37" s="173"/>
      <c r="B37" s="387" t="s">
        <v>208</v>
      </c>
      <c r="C37" s="118">
        <f>SUM(C31:C36)</f>
        <v>40224</v>
      </c>
      <c r="D37" s="257">
        <f>SUM(D31:D36)</f>
        <v>-8742</v>
      </c>
      <c r="E37" s="175"/>
    </row>
    <row r="38" spans="1:5" ht="12.75">
      <c r="A38" s="173"/>
      <c r="B38" s="385"/>
      <c r="C38" s="116"/>
      <c r="D38" s="255"/>
      <c r="E38" s="175"/>
    </row>
    <row r="39" spans="1:5" ht="12.75">
      <c r="A39" s="173"/>
      <c r="B39" s="388" t="s">
        <v>69</v>
      </c>
      <c r="C39" s="116"/>
      <c r="D39" s="255"/>
      <c r="E39" s="175"/>
    </row>
    <row r="40" spans="1:5" ht="12.75">
      <c r="A40" s="173"/>
      <c r="B40" s="386" t="s">
        <v>62</v>
      </c>
      <c r="C40" s="114">
        <v>17</v>
      </c>
      <c r="D40" s="162">
        <v>136</v>
      </c>
      <c r="E40" s="175"/>
    </row>
    <row r="41" spans="1:5" ht="12.75">
      <c r="A41" s="173"/>
      <c r="B41" s="386" t="s">
        <v>63</v>
      </c>
      <c r="C41" s="162">
        <v>-3185</v>
      </c>
      <c r="D41" s="162">
        <v>-8726</v>
      </c>
      <c r="E41" s="175"/>
    </row>
    <row r="42" spans="1:5" ht="12.75">
      <c r="A42" s="173"/>
      <c r="B42" s="386"/>
      <c r="C42" s="117"/>
      <c r="D42" s="256"/>
      <c r="E42" s="175"/>
    </row>
    <row r="43" spans="1:5" ht="12.75">
      <c r="A43" s="173"/>
      <c r="B43" s="387" t="s">
        <v>64</v>
      </c>
      <c r="C43" s="118">
        <f>SUM(C40:C42)</f>
        <v>-3168</v>
      </c>
      <c r="D43" s="257">
        <f>SUM(D40:D42)</f>
        <v>-8590</v>
      </c>
      <c r="E43" s="175"/>
    </row>
    <row r="44" spans="1:5" ht="12.75">
      <c r="A44" s="173"/>
      <c r="B44" s="385"/>
      <c r="C44" s="116"/>
      <c r="D44" s="255"/>
      <c r="E44" s="175"/>
    </row>
    <row r="45" spans="1:5" ht="12.75">
      <c r="A45" s="173"/>
      <c r="B45" s="388" t="s">
        <v>70</v>
      </c>
      <c r="C45" s="116"/>
      <c r="D45" s="255"/>
      <c r="E45" s="175"/>
    </row>
    <row r="46" spans="1:5" ht="12.75">
      <c r="A46" s="173"/>
      <c r="B46" s="386" t="s">
        <v>196</v>
      </c>
      <c r="C46" s="114">
        <v>-14936</v>
      </c>
      <c r="D46" s="162">
        <v>6240</v>
      </c>
      <c r="E46" s="175"/>
    </row>
    <row r="47" spans="1:5" ht="12.75">
      <c r="A47" s="173"/>
      <c r="B47" s="386" t="s">
        <v>172</v>
      </c>
      <c r="C47" s="114">
        <v>-202</v>
      </c>
      <c r="D47" s="162">
        <v>-358</v>
      </c>
      <c r="E47" s="175"/>
    </row>
    <row r="48" spans="1:5" ht="12.75">
      <c r="A48" s="173"/>
      <c r="B48" s="386" t="s">
        <v>135</v>
      </c>
      <c r="C48" s="114">
        <v>-123</v>
      </c>
      <c r="D48" s="162">
        <v>-215</v>
      </c>
      <c r="E48" s="175"/>
    </row>
    <row r="49" spans="1:5" ht="12.75">
      <c r="A49" s="173"/>
      <c r="B49" s="386" t="s">
        <v>136</v>
      </c>
      <c r="C49" s="114">
        <v>-9</v>
      </c>
      <c r="D49" s="162">
        <v>-22</v>
      </c>
      <c r="E49" s="175"/>
    </row>
    <row r="50" spans="1:5" ht="12.75">
      <c r="A50" s="173"/>
      <c r="B50" s="386" t="s">
        <v>230</v>
      </c>
      <c r="C50" s="114">
        <v>-3322</v>
      </c>
      <c r="D50" s="162">
        <v>0</v>
      </c>
      <c r="E50" s="175"/>
    </row>
    <row r="51" spans="1:5" ht="12.75">
      <c r="A51" s="173"/>
      <c r="B51" s="386" t="s">
        <v>277</v>
      </c>
      <c r="C51" s="114">
        <v>-1600</v>
      </c>
      <c r="D51" s="162">
        <v>-1268</v>
      </c>
      <c r="E51" s="175"/>
    </row>
    <row r="52" spans="1:5" ht="12.75">
      <c r="A52" s="173"/>
      <c r="B52" s="386"/>
      <c r="C52" s="117"/>
      <c r="D52" s="256"/>
      <c r="E52" s="175"/>
    </row>
    <row r="53" spans="1:5" ht="12.75">
      <c r="A53" s="173"/>
      <c r="B53" s="387" t="s">
        <v>209</v>
      </c>
      <c r="C53" s="118">
        <f>SUM(C46:C52)</f>
        <v>-20192</v>
      </c>
      <c r="D53" s="257">
        <f>SUM(D46:D52)</f>
        <v>4377</v>
      </c>
      <c r="E53" s="175"/>
    </row>
    <row r="54" spans="1:5" ht="12.75">
      <c r="A54" s="173"/>
      <c r="B54" s="247"/>
      <c r="C54" s="116"/>
      <c r="D54" s="255"/>
      <c r="E54" s="175"/>
    </row>
    <row r="55" spans="1:5" ht="12.75">
      <c r="A55" s="173"/>
      <c r="B55" s="246" t="s">
        <v>65</v>
      </c>
      <c r="C55" s="114">
        <f>+C53+C43+C37</f>
        <v>16864</v>
      </c>
      <c r="D55" s="162">
        <f>+D53+D43+D37</f>
        <v>-12955</v>
      </c>
      <c r="E55" s="175"/>
    </row>
    <row r="56" spans="1:5" ht="12.75">
      <c r="A56" s="173"/>
      <c r="B56" s="246" t="s">
        <v>66</v>
      </c>
      <c r="C56" s="114">
        <f>'Balance Sheet'!G24+'Balance Sheet'!G25</f>
        <v>17832</v>
      </c>
      <c r="D56" s="162">
        <v>27043</v>
      </c>
      <c r="E56" s="175"/>
    </row>
    <row r="57" spans="1:5" ht="13.5" thickBot="1">
      <c r="A57" s="173"/>
      <c r="B57" s="246" t="s">
        <v>67</v>
      </c>
      <c r="C57" s="119">
        <f>SUM(C55:C56)</f>
        <v>34696</v>
      </c>
      <c r="D57" s="258">
        <f>SUM(D55:D56)</f>
        <v>14088</v>
      </c>
      <c r="E57" s="175"/>
    </row>
    <row r="58" spans="1:5" ht="13.5" thickTop="1">
      <c r="A58" s="173"/>
      <c r="B58" s="19"/>
      <c r="C58" s="114"/>
      <c r="D58" s="162"/>
      <c r="E58" s="175"/>
    </row>
    <row r="59" spans="1:5" ht="12.75">
      <c r="A59" s="173"/>
      <c r="B59" s="245" t="s">
        <v>32</v>
      </c>
      <c r="C59" s="114"/>
      <c r="D59" s="162"/>
      <c r="E59" s="175"/>
    </row>
    <row r="60" spans="1:5" ht="12.75">
      <c r="A60" s="173"/>
      <c r="B60" s="19" t="s">
        <v>33</v>
      </c>
      <c r="C60" s="114">
        <f>'Balance Sheet'!D24</f>
        <v>30228</v>
      </c>
      <c r="D60" s="162">
        <v>5853</v>
      </c>
      <c r="E60" s="175"/>
    </row>
    <row r="61" spans="1:5" ht="12.75">
      <c r="A61" s="173"/>
      <c r="B61" s="19" t="s">
        <v>24</v>
      </c>
      <c r="C61" s="114">
        <f>'Balance Sheet'!D25</f>
        <v>4468</v>
      </c>
      <c r="D61" s="162">
        <v>8235</v>
      </c>
      <c r="E61" s="175"/>
    </row>
    <row r="62" spans="1:5" ht="13.5" thickBot="1">
      <c r="A62" s="173"/>
      <c r="B62" s="19"/>
      <c r="C62" s="119">
        <f>SUM(C60:C61)</f>
        <v>34696</v>
      </c>
      <c r="D62" s="258">
        <f>SUM(D60:D61)</f>
        <v>14088</v>
      </c>
      <c r="E62" s="175"/>
    </row>
    <row r="63" spans="1:5" ht="14.25" thickBot="1" thickTop="1">
      <c r="A63" s="181"/>
      <c r="B63" s="250"/>
      <c r="C63" s="293">
        <f>C57-C62</f>
        <v>0</v>
      </c>
      <c r="D63" s="298"/>
      <c r="E63" s="185"/>
    </row>
    <row r="64" spans="3:4" ht="12.75">
      <c r="C64" s="320">
        <f>C62-'Balance Sheet'!D24-'Balance Sheet'!D25</f>
        <v>0</v>
      </c>
      <c r="D64" s="320">
        <f>+D57-D62</f>
        <v>0</v>
      </c>
    </row>
    <row r="65" spans="2:4" ht="12.75">
      <c r="B65" s="245"/>
      <c r="C65" s="429">
        <f>+C57-C62</f>
        <v>0</v>
      </c>
      <c r="D65" s="321"/>
    </row>
    <row r="66" spans="3:4" ht="12.75">
      <c r="C66" s="296"/>
      <c r="D66" s="297"/>
    </row>
  </sheetData>
  <mergeCells count="4">
    <mergeCell ref="B3:C3"/>
    <mergeCell ref="B4:D4"/>
    <mergeCell ref="B1:D1"/>
    <mergeCell ref="B2:D2"/>
  </mergeCells>
  <printOptions horizontalCentered="1"/>
  <pageMargins left="0.5" right="0.5" top="0.4" bottom="0.57" header="0" footer="0"/>
  <pageSetup fitToHeight="1" fitToWidth="1" horizontalDpi="600" verticalDpi="600" orientation="portrait" pageOrder="overThenDown"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J88"/>
  <sheetViews>
    <sheetView zoomScaleSheetLayoutView="100" workbookViewId="0" topLeftCell="A40">
      <selection activeCell="G64" sqref="G64"/>
    </sheetView>
  </sheetViews>
  <sheetFormatPr defaultColWidth="9.140625" defaultRowHeight="12.75"/>
  <cols>
    <col min="1" max="1" width="3.57421875" style="155" customWidth="1"/>
    <col min="2" max="2" width="16.8515625" style="155" customWidth="1"/>
    <col min="3" max="3" width="18.28125" style="155" customWidth="1"/>
    <col min="4" max="7" width="13.140625" style="215" customWidth="1"/>
    <col min="8" max="8" width="15.421875" style="215" customWidth="1"/>
    <col min="9" max="9" width="1.28515625" style="155" customWidth="1"/>
    <col min="10" max="16384" width="9.140625" style="155" customWidth="1"/>
  </cols>
  <sheetData>
    <row r="1" spans="1:9" s="201" customFormat="1" ht="18" customHeight="1">
      <c r="A1" s="224"/>
      <c r="B1" s="475" t="s">
        <v>35</v>
      </c>
      <c r="C1" s="475"/>
      <c r="D1" s="475"/>
      <c r="E1" s="475"/>
      <c r="F1" s="475"/>
      <c r="G1" s="475"/>
      <c r="H1" s="475"/>
      <c r="I1" s="225"/>
    </row>
    <row r="2" spans="1:9" s="202" customFormat="1" ht="18" customHeight="1">
      <c r="A2" s="226"/>
      <c r="B2" s="488" t="s">
        <v>36</v>
      </c>
      <c r="C2" s="488"/>
      <c r="D2" s="488"/>
      <c r="E2" s="488"/>
      <c r="F2" s="488"/>
      <c r="G2" s="488"/>
      <c r="H2" s="488"/>
      <c r="I2" s="227"/>
    </row>
    <row r="3" spans="1:9" s="201" customFormat="1" ht="18" customHeight="1" thickBot="1">
      <c r="A3" s="228"/>
      <c r="B3" s="478"/>
      <c r="C3" s="478"/>
      <c r="D3" s="478"/>
      <c r="E3" s="478"/>
      <c r="F3" s="478"/>
      <c r="G3" s="478"/>
      <c r="H3" s="478"/>
      <c r="I3" s="229"/>
    </row>
    <row r="4" spans="1:9" s="203" customFormat="1" ht="18" customHeight="1">
      <c r="A4" s="240"/>
      <c r="B4" s="479" t="s">
        <v>269</v>
      </c>
      <c r="C4" s="480"/>
      <c r="D4" s="480"/>
      <c r="E4" s="480"/>
      <c r="F4" s="480"/>
      <c r="G4" s="480"/>
      <c r="H4" s="480"/>
      <c r="I4" s="241"/>
    </row>
    <row r="5" spans="1:10" s="203" customFormat="1" ht="18" customHeight="1" thickBot="1">
      <c r="A5" s="242"/>
      <c r="B5" s="481"/>
      <c r="C5" s="481"/>
      <c r="D5" s="481"/>
      <c r="E5" s="481"/>
      <c r="F5" s="481"/>
      <c r="G5" s="481"/>
      <c r="H5" s="481"/>
      <c r="I5" s="243"/>
      <c r="J5" s="318"/>
    </row>
    <row r="6" spans="1:10" ht="12.75">
      <c r="A6" s="193"/>
      <c r="B6" s="156"/>
      <c r="C6" s="156"/>
      <c r="D6" s="230"/>
      <c r="E6" s="230"/>
      <c r="F6" s="230"/>
      <c r="G6" s="231"/>
      <c r="H6" s="230"/>
      <c r="I6" s="196"/>
      <c r="J6" s="193"/>
    </row>
    <row r="7" spans="1:10" s="204" customFormat="1" ht="25.5" customHeight="1">
      <c r="A7" s="232"/>
      <c r="B7" s="233"/>
      <c r="C7" s="233"/>
      <c r="D7" s="486" t="s">
        <v>131</v>
      </c>
      <c r="E7" s="486" t="s">
        <v>39</v>
      </c>
      <c r="F7" s="482" t="s">
        <v>226</v>
      </c>
      <c r="G7" s="482" t="s">
        <v>221</v>
      </c>
      <c r="H7" s="484" t="s">
        <v>16</v>
      </c>
      <c r="I7" s="234"/>
      <c r="J7" s="232"/>
    </row>
    <row r="8" spans="1:10" s="204" customFormat="1" ht="12.75">
      <c r="A8" s="232"/>
      <c r="B8" s="233"/>
      <c r="C8" s="233"/>
      <c r="D8" s="487"/>
      <c r="E8" s="487"/>
      <c r="F8" s="489"/>
      <c r="G8" s="483"/>
      <c r="H8" s="485"/>
      <c r="I8" s="234"/>
      <c r="J8" s="232"/>
    </row>
    <row r="9" spans="1:10" s="205" customFormat="1" ht="12.75">
      <c r="A9" s="235"/>
      <c r="B9" s="236"/>
      <c r="C9" s="236"/>
      <c r="D9" s="206" t="s">
        <v>17</v>
      </c>
      <c r="E9" s="206" t="s">
        <v>17</v>
      </c>
      <c r="F9" s="206" t="s">
        <v>17</v>
      </c>
      <c r="G9" s="206" t="s">
        <v>17</v>
      </c>
      <c r="H9" s="207" t="s">
        <v>17</v>
      </c>
      <c r="I9" s="237"/>
      <c r="J9" s="235"/>
    </row>
    <row r="10" spans="1:10" s="205" customFormat="1" ht="12.75">
      <c r="A10" s="235"/>
      <c r="B10" s="236"/>
      <c r="C10" s="236"/>
      <c r="D10" s="208"/>
      <c r="E10" s="208"/>
      <c r="F10" s="208"/>
      <c r="G10" s="208"/>
      <c r="H10" s="209"/>
      <c r="I10" s="237"/>
      <c r="J10" s="235"/>
    </row>
    <row r="11" spans="1:10" s="205" customFormat="1" ht="12.75">
      <c r="A11" s="235"/>
      <c r="B11" s="238" t="s">
        <v>271</v>
      </c>
      <c r="C11" s="236"/>
      <c r="D11" s="210"/>
      <c r="E11" s="210"/>
      <c r="F11" s="210"/>
      <c r="G11" s="210"/>
      <c r="H11" s="211"/>
      <c r="I11" s="237"/>
      <c r="J11" s="235"/>
    </row>
    <row r="12" spans="1:10" ht="12.75">
      <c r="A12" s="193"/>
      <c r="B12" s="156"/>
      <c r="C12" s="156"/>
      <c r="D12" s="315"/>
      <c r="E12" s="315"/>
      <c r="F12" s="315"/>
      <c r="G12" s="315"/>
      <c r="H12" s="315"/>
      <c r="I12" s="196"/>
      <c r="J12" s="193"/>
    </row>
    <row r="13" spans="1:10" ht="12.75">
      <c r="A13" s="193"/>
      <c r="B13" s="156" t="s">
        <v>198</v>
      </c>
      <c r="C13" s="156"/>
      <c r="D13" s="316"/>
      <c r="E13" s="317"/>
      <c r="F13" s="317"/>
      <c r="G13" s="163"/>
      <c r="H13" s="317"/>
      <c r="I13" s="196"/>
      <c r="J13" s="193"/>
    </row>
    <row r="14" spans="1:10" ht="12.75">
      <c r="A14" s="193"/>
      <c r="B14" s="156" t="s">
        <v>248</v>
      </c>
      <c r="C14" s="156"/>
      <c r="D14" s="316">
        <v>88072</v>
      </c>
      <c r="E14" s="317">
        <v>22592</v>
      </c>
      <c r="F14" s="364">
        <v>0</v>
      </c>
      <c r="G14" s="163">
        <v>2402</v>
      </c>
      <c r="H14" s="317">
        <f>SUM(D14:G14)</f>
        <v>113066</v>
      </c>
      <c r="I14" s="196"/>
      <c r="J14" s="193"/>
    </row>
    <row r="15" spans="1:10" ht="12.75">
      <c r="A15" s="193"/>
      <c r="B15" s="156"/>
      <c r="C15" s="156"/>
      <c r="D15" s="212"/>
      <c r="E15" s="212"/>
      <c r="F15" s="212"/>
      <c r="G15" s="212"/>
      <c r="H15" s="212"/>
      <c r="I15" s="196"/>
      <c r="J15" s="193"/>
    </row>
    <row r="16" spans="1:10" ht="12.75">
      <c r="A16" s="193"/>
      <c r="B16" s="421" t="s">
        <v>243</v>
      </c>
      <c r="C16" s="156"/>
      <c r="D16" s="212"/>
      <c r="E16" s="212"/>
      <c r="F16" s="212"/>
      <c r="G16" s="212"/>
      <c r="H16" s="212"/>
      <c r="I16" s="196"/>
      <c r="J16" s="193"/>
    </row>
    <row r="17" spans="1:10" ht="12.75">
      <c r="A17" s="193"/>
      <c r="B17" s="156" t="s">
        <v>260</v>
      </c>
      <c r="C17" s="156"/>
      <c r="D17" s="212"/>
      <c r="E17" s="212"/>
      <c r="F17" s="212"/>
      <c r="G17" s="212"/>
      <c r="H17" s="212"/>
      <c r="I17" s="196"/>
      <c r="J17" s="193"/>
    </row>
    <row r="18" spans="1:10" ht="12.75">
      <c r="A18" s="193"/>
      <c r="B18" s="295" t="s">
        <v>244</v>
      </c>
      <c r="C18" s="156"/>
      <c r="D18" s="212"/>
      <c r="E18" s="212"/>
      <c r="F18" s="212"/>
      <c r="G18" s="212">
        <v>-515</v>
      </c>
      <c r="H18" s="317">
        <f>SUM(D18:G18)</f>
        <v>-515</v>
      </c>
      <c r="I18" s="196"/>
      <c r="J18" s="193"/>
    </row>
    <row r="19" spans="1:10" ht="12.75">
      <c r="A19" s="193"/>
      <c r="B19" s="295" t="s">
        <v>245</v>
      </c>
      <c r="C19" s="156"/>
      <c r="D19" s="212"/>
      <c r="E19" s="212"/>
      <c r="F19" s="212"/>
      <c r="G19" s="212">
        <v>-1787</v>
      </c>
      <c r="H19" s="317">
        <f>SUM(D19:G19)</f>
        <v>-1787</v>
      </c>
      <c r="I19" s="196"/>
      <c r="J19" s="193"/>
    </row>
    <row r="20" spans="1:10" ht="12.75">
      <c r="A20" s="193"/>
      <c r="B20" s="295"/>
      <c r="C20" s="156"/>
      <c r="D20" s="422"/>
      <c r="E20" s="422"/>
      <c r="F20" s="422"/>
      <c r="G20" s="422"/>
      <c r="H20" s="422"/>
      <c r="I20" s="196"/>
      <c r="J20" s="193"/>
    </row>
    <row r="21" spans="1:10" ht="12.75">
      <c r="A21" s="193"/>
      <c r="B21" s="156" t="s">
        <v>198</v>
      </c>
      <c r="C21" s="156"/>
      <c r="D21" s="212"/>
      <c r="E21" s="212"/>
      <c r="F21" s="212"/>
      <c r="G21" s="212"/>
      <c r="H21" s="212"/>
      <c r="I21" s="196"/>
      <c r="J21" s="193"/>
    </row>
    <row r="22" spans="1:10" ht="12.75">
      <c r="A22" s="193"/>
      <c r="B22" s="156" t="s">
        <v>246</v>
      </c>
      <c r="C22" s="156"/>
      <c r="D22" s="212">
        <f>SUM(D14:D21)</f>
        <v>88072</v>
      </c>
      <c r="E22" s="212">
        <f>SUM(E14:E21)</f>
        <v>22592</v>
      </c>
      <c r="F22" s="364">
        <f>SUM(F14:F21)</f>
        <v>0</v>
      </c>
      <c r="G22" s="212">
        <f>SUM(G14:G21)</f>
        <v>100</v>
      </c>
      <c r="H22" s="212">
        <f>SUM(H14:H21)</f>
        <v>110764</v>
      </c>
      <c r="I22" s="196"/>
      <c r="J22" s="193"/>
    </row>
    <row r="23" spans="1:10" ht="12.75">
      <c r="A23" s="193"/>
      <c r="B23" s="156"/>
      <c r="C23" s="156"/>
      <c r="D23" s="396"/>
      <c r="E23" s="396"/>
      <c r="F23" s="396"/>
      <c r="G23" s="396"/>
      <c r="H23" s="396"/>
      <c r="I23" s="196"/>
      <c r="J23" s="193"/>
    </row>
    <row r="24" spans="1:10" ht="12.75">
      <c r="A24" s="193"/>
      <c r="B24" s="156" t="s">
        <v>138</v>
      </c>
      <c r="C24" s="156"/>
      <c r="D24" s="364">
        <v>0</v>
      </c>
      <c r="E24" s="364">
        <v>0</v>
      </c>
      <c r="F24" s="364">
        <v>0</v>
      </c>
      <c r="G24" s="163">
        <f>'Income Statement'!F35</f>
        <v>14603</v>
      </c>
      <c r="H24" s="317">
        <f>SUM(D24:G24)</f>
        <v>14603</v>
      </c>
      <c r="I24" s="196"/>
      <c r="J24" s="156"/>
    </row>
    <row r="25" spans="1:10" ht="12.75">
      <c r="A25" s="193"/>
      <c r="B25" s="156"/>
      <c r="C25" s="156"/>
      <c r="D25" s="396"/>
      <c r="E25" s="396"/>
      <c r="F25" s="396"/>
      <c r="G25" s="396"/>
      <c r="H25" s="396"/>
      <c r="I25" s="196"/>
      <c r="J25" s="156"/>
    </row>
    <row r="26" spans="1:10" ht="12.75">
      <c r="A26" s="193"/>
      <c r="B26" s="156"/>
      <c r="C26" s="156"/>
      <c r="D26" s="212"/>
      <c r="E26" s="212"/>
      <c r="F26" s="212"/>
      <c r="G26" s="212"/>
      <c r="H26" s="212"/>
      <c r="I26" s="196"/>
      <c r="J26" s="156"/>
    </row>
    <row r="27" spans="1:10" ht="12.75">
      <c r="A27" s="193"/>
      <c r="B27" s="156" t="s">
        <v>197</v>
      </c>
      <c r="C27" s="156"/>
      <c r="D27" s="364">
        <f>+D24</f>
        <v>0</v>
      </c>
      <c r="E27" s="364">
        <f>+E24</f>
        <v>0</v>
      </c>
      <c r="F27" s="364">
        <v>0</v>
      </c>
      <c r="G27" s="163">
        <f>+G24</f>
        <v>14603</v>
      </c>
      <c r="H27" s="163">
        <f>+H24</f>
        <v>14603</v>
      </c>
      <c r="I27" s="196"/>
      <c r="J27" s="156"/>
    </row>
    <row r="28" spans="1:10" ht="12.75">
      <c r="A28" s="193"/>
      <c r="B28" s="156" t="s">
        <v>199</v>
      </c>
      <c r="C28" s="156"/>
      <c r="D28" s="212"/>
      <c r="E28" s="212"/>
      <c r="F28" s="212"/>
      <c r="G28" s="212"/>
      <c r="H28" s="212"/>
      <c r="I28" s="196"/>
      <c r="J28" s="156"/>
    </row>
    <row r="29" spans="1:10" ht="12.75">
      <c r="A29" s="193"/>
      <c r="B29" s="156"/>
      <c r="C29" s="156"/>
      <c r="D29" s="212"/>
      <c r="E29" s="212"/>
      <c r="F29" s="212"/>
      <c r="G29" s="212"/>
      <c r="H29" s="212"/>
      <c r="I29" s="196"/>
      <c r="J29" s="156"/>
    </row>
    <row r="30" spans="1:10" ht="12.75">
      <c r="A30" s="193"/>
      <c r="B30" s="156" t="s">
        <v>184</v>
      </c>
      <c r="C30" s="156"/>
      <c r="D30" s="212">
        <v>75</v>
      </c>
      <c r="E30" s="212">
        <f>-D30</f>
        <v>-75</v>
      </c>
      <c r="F30" s="364">
        <v>0</v>
      </c>
      <c r="G30" s="364">
        <v>0</v>
      </c>
      <c r="H30" s="212">
        <f>SUM(D30:G30)</f>
        <v>0</v>
      </c>
      <c r="I30" s="196"/>
      <c r="J30" s="156"/>
    </row>
    <row r="31" spans="1:10" ht="12.75">
      <c r="A31" s="193"/>
      <c r="B31" s="156"/>
      <c r="C31" s="156"/>
      <c r="D31" s="212"/>
      <c r="E31" s="212"/>
      <c r="F31" s="212"/>
      <c r="G31" s="212"/>
      <c r="H31" s="212"/>
      <c r="I31" s="196"/>
      <c r="J31" s="156"/>
    </row>
    <row r="32" spans="1:10" ht="12.75">
      <c r="A32" s="193"/>
      <c r="B32" s="156" t="s">
        <v>210</v>
      </c>
      <c r="C32" s="156"/>
      <c r="D32" s="364">
        <v>0</v>
      </c>
      <c r="E32" s="212">
        <f>-G44</f>
        <v>629</v>
      </c>
      <c r="F32" s="364">
        <v>0</v>
      </c>
      <c r="G32" s="364">
        <v>0</v>
      </c>
      <c r="H32" s="212">
        <f>SUM(D32:G32)</f>
        <v>629</v>
      </c>
      <c r="I32" s="196"/>
      <c r="J32" s="156"/>
    </row>
    <row r="33" spans="1:10" ht="12.75">
      <c r="A33" s="193"/>
      <c r="B33" s="156" t="s">
        <v>211</v>
      </c>
      <c r="C33" s="156"/>
      <c r="D33" s="212"/>
      <c r="E33" s="212"/>
      <c r="F33" s="212"/>
      <c r="G33" s="212"/>
      <c r="H33" s="212"/>
      <c r="I33" s="196"/>
      <c r="J33" s="156"/>
    </row>
    <row r="34" spans="1:10" ht="12.75">
      <c r="A34" s="193"/>
      <c r="B34" s="156"/>
      <c r="C34" s="156"/>
      <c r="D34" s="212"/>
      <c r="E34" s="212"/>
      <c r="F34" s="212"/>
      <c r="G34" s="212"/>
      <c r="H34" s="212"/>
      <c r="I34" s="196"/>
      <c r="J34" s="156"/>
    </row>
    <row r="35" spans="1:10" ht="12.75">
      <c r="A35" s="193"/>
      <c r="B35" s="156" t="s">
        <v>227</v>
      </c>
      <c r="C35" s="156"/>
      <c r="D35" s="364">
        <v>0</v>
      </c>
      <c r="E35" s="364">
        <v>0</v>
      </c>
      <c r="F35" s="212">
        <v>-3322</v>
      </c>
      <c r="G35" s="364">
        <v>0</v>
      </c>
      <c r="H35" s="212">
        <f>SUM(D35:G35)</f>
        <v>-3322</v>
      </c>
      <c r="I35" s="196"/>
      <c r="J35" s="156"/>
    </row>
    <row r="36" spans="1:10" ht="12.75">
      <c r="A36" s="193"/>
      <c r="B36" s="156"/>
      <c r="C36" s="156"/>
      <c r="D36" s="212"/>
      <c r="E36" s="212"/>
      <c r="F36" s="212"/>
      <c r="G36" s="212"/>
      <c r="H36" s="212"/>
      <c r="I36" s="196"/>
      <c r="J36" s="156"/>
    </row>
    <row r="37" spans="1:10" ht="12.75">
      <c r="A37" s="193"/>
      <c r="B37" s="156" t="s">
        <v>279</v>
      </c>
      <c r="C37" s="156"/>
      <c r="D37" s="212"/>
      <c r="E37" s="212"/>
      <c r="F37" s="212"/>
      <c r="G37" s="212"/>
      <c r="H37" s="212"/>
      <c r="I37" s="196"/>
      <c r="J37" s="156"/>
    </row>
    <row r="38" spans="1:10" ht="12.75">
      <c r="A38" s="193"/>
      <c r="B38" s="156" t="s">
        <v>280</v>
      </c>
      <c r="C38" s="156"/>
      <c r="D38" s="212"/>
      <c r="E38" s="212"/>
      <c r="F38" s="212"/>
      <c r="G38" s="212">
        <v>-1600</v>
      </c>
      <c r="H38" s="212">
        <f>SUM(D38:G38)</f>
        <v>-1600</v>
      </c>
      <c r="I38" s="196"/>
      <c r="J38" s="156"/>
    </row>
    <row r="39" spans="1:10" ht="12.75">
      <c r="A39" s="193"/>
      <c r="B39" s="156" t="s">
        <v>278</v>
      </c>
      <c r="C39" s="156"/>
      <c r="D39" s="212"/>
      <c r="E39" s="212"/>
      <c r="F39" s="212"/>
      <c r="G39" s="212"/>
      <c r="H39" s="212"/>
      <c r="I39" s="196"/>
      <c r="J39" s="156"/>
    </row>
    <row r="40" spans="1:10" ht="6" customHeight="1">
      <c r="A40" s="193"/>
      <c r="B40" s="156"/>
      <c r="C40" s="156"/>
      <c r="D40" s="212"/>
      <c r="E40" s="212"/>
      <c r="F40" s="212"/>
      <c r="G40" s="212"/>
      <c r="H40" s="212"/>
      <c r="I40" s="196"/>
      <c r="J40" s="156"/>
    </row>
    <row r="41" spans="1:10" ht="12.75" customHeight="1">
      <c r="A41" s="193"/>
      <c r="B41" s="156" t="s">
        <v>281</v>
      </c>
      <c r="C41" s="156"/>
      <c r="D41" s="212"/>
      <c r="E41" s="212"/>
      <c r="F41" s="212"/>
      <c r="G41" s="212">
        <v>-2200</v>
      </c>
      <c r="H41" s="212">
        <f>SUM(D41:G41)</f>
        <v>-2200</v>
      </c>
      <c r="I41" s="196"/>
      <c r="J41" s="156"/>
    </row>
    <row r="42" spans="1:10" ht="12.75" customHeight="1">
      <c r="A42" s="193"/>
      <c r="B42" s="156" t="s">
        <v>282</v>
      </c>
      <c r="C42" s="156"/>
      <c r="D42" s="212"/>
      <c r="E42" s="212"/>
      <c r="F42" s="212"/>
      <c r="G42" s="212"/>
      <c r="H42" s="212"/>
      <c r="I42" s="196"/>
      <c r="J42" s="156"/>
    </row>
    <row r="43" spans="1:10" ht="12.75">
      <c r="A43" s="193"/>
      <c r="B43" s="156"/>
      <c r="C43" s="156"/>
      <c r="D43" s="212"/>
      <c r="E43" s="212"/>
      <c r="F43" s="212"/>
      <c r="G43" s="212"/>
      <c r="H43" s="212"/>
      <c r="I43" s="196"/>
      <c r="J43" s="156"/>
    </row>
    <row r="44" spans="1:10" ht="12.75">
      <c r="A44" s="193"/>
      <c r="B44" s="156" t="s">
        <v>154</v>
      </c>
      <c r="C44" s="156"/>
      <c r="D44" s="364">
        <v>0</v>
      </c>
      <c r="E44" s="364">
        <v>0</v>
      </c>
      <c r="F44" s="364">
        <v>0</v>
      </c>
      <c r="G44" s="212">
        <v>-629</v>
      </c>
      <c r="H44" s="212">
        <f>SUM(D44:G44)</f>
        <v>-629</v>
      </c>
      <c r="I44" s="196"/>
      <c r="J44" s="156"/>
    </row>
    <row r="45" spans="1:9" ht="12.75">
      <c r="A45" s="193"/>
      <c r="B45" s="156"/>
      <c r="C45" s="156"/>
      <c r="D45" s="212"/>
      <c r="E45" s="212"/>
      <c r="F45" s="212"/>
      <c r="G45" s="212"/>
      <c r="H45" s="212"/>
      <c r="I45" s="196"/>
    </row>
    <row r="46" spans="1:9" ht="12.75">
      <c r="A46" s="193"/>
      <c r="B46" s="156" t="s">
        <v>272</v>
      </c>
      <c r="C46" s="156"/>
      <c r="D46" s="213">
        <f>SUM(D22:D45)</f>
        <v>88147</v>
      </c>
      <c r="E46" s="213">
        <f>SUM(E22:E45)</f>
        <v>23146</v>
      </c>
      <c r="F46" s="213">
        <f>SUM(F22:F45)</f>
        <v>-3322</v>
      </c>
      <c r="G46" s="213">
        <f>+G22+SUM(G27:G44)</f>
        <v>10274</v>
      </c>
      <c r="H46" s="213">
        <f>+H22+SUM(H27:H44)</f>
        <v>118245</v>
      </c>
      <c r="I46" s="196"/>
    </row>
    <row r="47" spans="1:9" ht="12.75">
      <c r="A47" s="193"/>
      <c r="B47" s="156"/>
      <c r="C47" s="156"/>
      <c r="D47" s="302">
        <f>D46-'Balance Sheet'!D31</f>
        <v>0</v>
      </c>
      <c r="E47" s="302">
        <f>E46-'Balance Sheet'!D32</f>
        <v>0</v>
      </c>
      <c r="F47" s="302">
        <f>F46-'Balance Sheet'!D33</f>
        <v>0</v>
      </c>
      <c r="G47" s="302">
        <f>G46-'Balance Sheet'!D34</f>
        <v>0</v>
      </c>
      <c r="H47" s="302">
        <f>+'Balance Sheet'!D35-H46</f>
        <v>0</v>
      </c>
      <c r="I47" s="196"/>
    </row>
    <row r="48" spans="1:9" ht="12.75">
      <c r="A48" s="193"/>
      <c r="B48" s="156"/>
      <c r="C48" s="156"/>
      <c r="D48" s="303"/>
      <c r="E48" s="303"/>
      <c r="F48" s="303"/>
      <c r="G48" s="303"/>
      <c r="H48" s="303"/>
      <c r="I48" s="196"/>
    </row>
    <row r="49" spans="1:9" s="205" customFormat="1" ht="12.75">
      <c r="A49" s="235"/>
      <c r="B49" s="238" t="s">
        <v>273</v>
      </c>
      <c r="C49" s="236"/>
      <c r="D49" s="210"/>
      <c r="E49" s="210"/>
      <c r="F49" s="210"/>
      <c r="G49" s="210"/>
      <c r="H49" s="211"/>
      <c r="I49" s="237"/>
    </row>
    <row r="50" spans="1:9" s="205" customFormat="1" ht="12.75">
      <c r="A50" s="235"/>
      <c r="B50" s="361"/>
      <c r="C50" s="236"/>
      <c r="D50" s="362"/>
      <c r="E50" s="362"/>
      <c r="F50" s="362"/>
      <c r="G50" s="362"/>
      <c r="H50" s="363"/>
      <c r="I50" s="237"/>
    </row>
    <row r="51" spans="1:9" s="205" customFormat="1" ht="12.75">
      <c r="A51" s="235"/>
      <c r="B51" s="156" t="s">
        <v>185</v>
      </c>
      <c r="C51" s="236"/>
      <c r="D51" s="400"/>
      <c r="E51" s="400"/>
      <c r="F51" s="400"/>
      <c r="G51" s="400"/>
      <c r="H51" s="401"/>
      <c r="I51" s="237"/>
    </row>
    <row r="52" spans="1:9" ht="12.75">
      <c r="A52" s="193"/>
      <c r="B52" s="156" t="s">
        <v>248</v>
      </c>
      <c r="C52" s="156"/>
      <c r="D52" s="162">
        <v>88072</v>
      </c>
      <c r="E52" s="163">
        <v>20659</v>
      </c>
      <c r="F52" s="364">
        <v>0</v>
      </c>
      <c r="G52" s="163">
        <v>-5933</v>
      </c>
      <c r="H52" s="163">
        <f>SUM(D52:G52)</f>
        <v>102798</v>
      </c>
      <c r="I52" s="196"/>
    </row>
    <row r="53" spans="1:9" ht="12.75">
      <c r="A53" s="193"/>
      <c r="B53" s="156"/>
      <c r="C53" s="156"/>
      <c r="D53" s="398"/>
      <c r="E53" s="271"/>
      <c r="F53" s="399"/>
      <c r="G53" s="163"/>
      <c r="H53" s="397"/>
      <c r="I53" s="196"/>
    </row>
    <row r="54" spans="1:10" ht="12.75">
      <c r="A54" s="193"/>
      <c r="B54" s="421" t="s">
        <v>243</v>
      </c>
      <c r="C54" s="156"/>
      <c r="D54" s="212"/>
      <c r="E54" s="212"/>
      <c r="F54" s="212"/>
      <c r="G54" s="212"/>
      <c r="H54" s="212"/>
      <c r="I54" s="196"/>
      <c r="J54" s="193"/>
    </row>
    <row r="55" spans="1:10" ht="12.75">
      <c r="A55" s="193"/>
      <c r="B55" s="156" t="s">
        <v>260</v>
      </c>
      <c r="C55" s="156"/>
      <c r="D55" s="212"/>
      <c r="E55" s="212"/>
      <c r="F55" s="212"/>
      <c r="G55" s="212"/>
      <c r="H55" s="212"/>
      <c r="I55" s="196"/>
      <c r="J55" s="193"/>
    </row>
    <row r="56" spans="1:10" ht="12.75">
      <c r="A56" s="193"/>
      <c r="B56" s="295" t="s">
        <v>244</v>
      </c>
      <c r="C56" s="156"/>
      <c r="D56" s="212"/>
      <c r="E56" s="212"/>
      <c r="F56" s="212"/>
      <c r="G56" s="212">
        <v>-515</v>
      </c>
      <c r="H56" s="317">
        <f>SUM(D56:G56)</f>
        <v>-515</v>
      </c>
      <c r="I56" s="196"/>
      <c r="J56" s="193"/>
    </row>
    <row r="57" spans="1:10" ht="12.75">
      <c r="A57" s="193"/>
      <c r="B57" s="295"/>
      <c r="C57" s="156"/>
      <c r="D57" s="422"/>
      <c r="E57" s="422"/>
      <c r="F57" s="422"/>
      <c r="G57" s="422"/>
      <c r="H57" s="422"/>
      <c r="I57" s="196"/>
      <c r="J57" s="193"/>
    </row>
    <row r="58" spans="1:10" ht="12.75">
      <c r="A58" s="193"/>
      <c r="B58" s="156" t="s">
        <v>247</v>
      </c>
      <c r="C58" s="156"/>
      <c r="D58" s="212"/>
      <c r="E58" s="212"/>
      <c r="F58" s="212"/>
      <c r="G58" s="212"/>
      <c r="H58" s="212"/>
      <c r="I58" s="196"/>
      <c r="J58" s="193"/>
    </row>
    <row r="59" spans="1:10" ht="12.75">
      <c r="A59" s="193"/>
      <c r="B59" s="156" t="s">
        <v>246</v>
      </c>
      <c r="C59" s="156"/>
      <c r="D59" s="212">
        <f>SUM(D52:D58)</f>
        <v>88072</v>
      </c>
      <c r="E59" s="212">
        <f>SUM(E52:E58)</f>
        <v>20659</v>
      </c>
      <c r="F59" s="364">
        <f>SUM(F52:F58)</f>
        <v>0</v>
      </c>
      <c r="G59" s="212">
        <f>SUM(G52:G58)</f>
        <v>-6448</v>
      </c>
      <c r="H59" s="212">
        <f>SUM(H52:H58)</f>
        <v>102283</v>
      </c>
      <c r="I59" s="196"/>
      <c r="J59" s="193"/>
    </row>
    <row r="60" spans="1:9" ht="12.75">
      <c r="A60" s="193"/>
      <c r="B60" s="156"/>
      <c r="C60" s="156"/>
      <c r="D60" s="393"/>
      <c r="E60" s="393"/>
      <c r="F60" s="393"/>
      <c r="G60" s="394"/>
      <c r="H60" s="395"/>
      <c r="I60" s="196"/>
    </row>
    <row r="61" spans="1:9" ht="12.75">
      <c r="A61" s="193"/>
      <c r="B61" s="156" t="s">
        <v>138</v>
      </c>
      <c r="C61" s="156"/>
      <c r="D61" s="163">
        <v>0</v>
      </c>
      <c r="E61" s="163">
        <v>0</v>
      </c>
      <c r="F61" s="163">
        <v>0</v>
      </c>
      <c r="G61" s="163">
        <f>'Income Statement'!G35</f>
        <v>7768</v>
      </c>
      <c r="H61" s="163">
        <f>SUM(D61:G61)</f>
        <v>7768</v>
      </c>
      <c r="I61" s="196"/>
    </row>
    <row r="62" spans="1:9" ht="12.75">
      <c r="A62" s="193"/>
      <c r="B62" s="156"/>
      <c r="C62" s="156"/>
      <c r="D62" s="394"/>
      <c r="E62" s="394"/>
      <c r="F62" s="394"/>
      <c r="G62" s="394"/>
      <c r="H62" s="394"/>
      <c r="I62" s="196"/>
    </row>
    <row r="63" spans="1:9" ht="12.75">
      <c r="A63" s="193"/>
      <c r="B63" s="156"/>
      <c r="C63" s="156"/>
      <c r="D63" s="163"/>
      <c r="E63" s="163"/>
      <c r="F63" s="163"/>
      <c r="G63" s="163"/>
      <c r="H63" s="163"/>
      <c r="I63" s="196"/>
    </row>
    <row r="64" spans="1:9" ht="12.75">
      <c r="A64" s="193"/>
      <c r="B64" s="156" t="s">
        <v>197</v>
      </c>
      <c r="C64" s="156"/>
      <c r="D64" s="163">
        <f>+D61</f>
        <v>0</v>
      </c>
      <c r="E64" s="163">
        <f>+E61</f>
        <v>0</v>
      </c>
      <c r="F64" s="163">
        <f>+F61</f>
        <v>0</v>
      </c>
      <c r="G64" s="163">
        <f>+G61</f>
        <v>7768</v>
      </c>
      <c r="H64" s="163">
        <f>+H61</f>
        <v>7768</v>
      </c>
      <c r="I64" s="196"/>
    </row>
    <row r="65" spans="1:9" ht="12.75">
      <c r="A65" s="193"/>
      <c r="B65" s="156" t="s">
        <v>199</v>
      </c>
      <c r="C65" s="156"/>
      <c r="D65" s="163"/>
      <c r="E65" s="163"/>
      <c r="F65" s="163"/>
      <c r="G65" s="163"/>
      <c r="H65" s="163"/>
      <c r="I65" s="196"/>
    </row>
    <row r="66" spans="1:9" ht="12.75">
      <c r="A66" s="193"/>
      <c r="B66" s="156"/>
      <c r="C66" s="156"/>
      <c r="D66" s="163"/>
      <c r="E66" s="163"/>
      <c r="F66" s="163"/>
      <c r="G66" s="163"/>
      <c r="H66" s="163"/>
      <c r="I66" s="196"/>
    </row>
    <row r="67" spans="1:9" ht="12.75">
      <c r="A67" s="193"/>
      <c r="B67" s="156" t="s">
        <v>210</v>
      </c>
      <c r="C67" s="156"/>
      <c r="D67" s="364">
        <v>0</v>
      </c>
      <c r="E67" s="212">
        <f>-G77</f>
        <v>806</v>
      </c>
      <c r="F67" s="364">
        <v>0</v>
      </c>
      <c r="G67" s="364">
        <v>0</v>
      </c>
      <c r="H67" s="163">
        <f>SUM(D67:G67)</f>
        <v>806</v>
      </c>
      <c r="I67" s="196"/>
    </row>
    <row r="68" spans="1:9" ht="12.75">
      <c r="A68" s="193"/>
      <c r="B68" s="156" t="s">
        <v>211</v>
      </c>
      <c r="C68" s="156"/>
      <c r="D68" s="163"/>
      <c r="E68" s="163"/>
      <c r="F68" s="163"/>
      <c r="G68" s="163"/>
      <c r="H68" s="163"/>
      <c r="I68" s="196"/>
    </row>
    <row r="69" spans="1:9" ht="12.75">
      <c r="A69" s="193"/>
      <c r="B69" s="156"/>
      <c r="C69" s="156"/>
      <c r="D69" s="163"/>
      <c r="E69" s="163"/>
      <c r="F69" s="163"/>
      <c r="G69" s="163"/>
      <c r="H69" s="163"/>
      <c r="I69" s="196"/>
    </row>
    <row r="70" spans="1:9" ht="12.75">
      <c r="A70" s="193"/>
      <c r="B70" s="156" t="s">
        <v>279</v>
      </c>
      <c r="C70" s="156"/>
      <c r="D70" s="163"/>
      <c r="E70" s="163"/>
      <c r="F70" s="163"/>
      <c r="G70" s="163"/>
      <c r="H70" s="163"/>
      <c r="I70" s="196"/>
    </row>
    <row r="71" spans="1:9" ht="12.75">
      <c r="A71" s="193"/>
      <c r="B71" s="156" t="s">
        <v>283</v>
      </c>
      <c r="C71" s="156"/>
      <c r="D71" s="163"/>
      <c r="E71" s="163"/>
      <c r="F71" s="163"/>
      <c r="G71" s="163">
        <v>-1268</v>
      </c>
      <c r="H71" s="163">
        <f>SUM(D71:G71)</f>
        <v>-1268</v>
      </c>
      <c r="I71" s="196"/>
    </row>
    <row r="72" spans="1:9" ht="12.75">
      <c r="A72" s="193"/>
      <c r="B72" s="156" t="s">
        <v>284</v>
      </c>
      <c r="C72" s="156"/>
      <c r="D72" s="163"/>
      <c r="E72" s="163"/>
      <c r="F72" s="163"/>
      <c r="G72" s="163"/>
      <c r="H72" s="163"/>
      <c r="I72" s="196"/>
    </row>
    <row r="73" spans="1:9" ht="12.75">
      <c r="A73" s="193"/>
      <c r="B73" s="156"/>
      <c r="C73" s="156"/>
      <c r="D73" s="163"/>
      <c r="E73" s="163"/>
      <c r="F73" s="163"/>
      <c r="G73" s="163"/>
      <c r="H73" s="163"/>
      <c r="I73" s="196"/>
    </row>
    <row r="74" spans="1:9" ht="12.75">
      <c r="A74" s="193"/>
      <c r="B74" s="156" t="s">
        <v>285</v>
      </c>
      <c r="C74" s="156"/>
      <c r="D74" s="163"/>
      <c r="E74" s="163"/>
      <c r="F74" s="163"/>
      <c r="G74" s="163">
        <v>-2219</v>
      </c>
      <c r="H74" s="163">
        <f>SUM(D74:G74)</f>
        <v>-2219</v>
      </c>
      <c r="I74" s="196"/>
    </row>
    <row r="75" spans="1:9" ht="12.75">
      <c r="A75" s="193"/>
      <c r="B75" s="156" t="s">
        <v>286</v>
      </c>
      <c r="C75" s="156"/>
      <c r="D75" s="163"/>
      <c r="E75" s="163"/>
      <c r="F75" s="163"/>
      <c r="G75" s="163"/>
      <c r="H75" s="163"/>
      <c r="I75" s="196"/>
    </row>
    <row r="76" spans="1:9" ht="12.75">
      <c r="A76" s="193"/>
      <c r="B76" s="156"/>
      <c r="C76" s="156"/>
      <c r="D76" s="163"/>
      <c r="E76" s="163"/>
      <c r="F76" s="163"/>
      <c r="G76" s="163"/>
      <c r="H76" s="163"/>
      <c r="I76" s="196"/>
    </row>
    <row r="77" spans="1:9" ht="12.75">
      <c r="A77" s="193"/>
      <c r="B77" s="156" t="s">
        <v>154</v>
      </c>
      <c r="C77" s="156"/>
      <c r="D77" s="163">
        <v>0</v>
      </c>
      <c r="E77" s="163">
        <v>0</v>
      </c>
      <c r="F77" s="364">
        <v>0</v>
      </c>
      <c r="G77" s="163">
        <v>-806</v>
      </c>
      <c r="H77" s="163">
        <f>SUM(D77:G77)</f>
        <v>-806</v>
      </c>
      <c r="I77" s="196"/>
    </row>
    <row r="78" spans="1:9" ht="12.75">
      <c r="A78" s="193"/>
      <c r="B78" s="156"/>
      <c r="C78" s="156"/>
      <c r="D78" s="165"/>
      <c r="E78" s="165"/>
      <c r="F78" s="165"/>
      <c r="G78" s="165"/>
      <c r="H78" s="165"/>
      <c r="I78" s="196"/>
    </row>
    <row r="79" spans="1:9" ht="12.75">
      <c r="A79" s="193"/>
      <c r="B79" s="156" t="s">
        <v>274</v>
      </c>
      <c r="C79" s="156"/>
      <c r="D79" s="272">
        <f>+D59+SUM(D64:D77)</f>
        <v>88072</v>
      </c>
      <c r="E79" s="272">
        <f>+E59+SUM(E64:E77)</f>
        <v>21465</v>
      </c>
      <c r="F79" s="272">
        <v>0</v>
      </c>
      <c r="G79" s="272">
        <f>+G59+SUM(G64:G77)</f>
        <v>-2973</v>
      </c>
      <c r="H79" s="272">
        <f>+H59+SUM(H64:H77)</f>
        <v>106564</v>
      </c>
      <c r="I79" s="196"/>
    </row>
    <row r="80" spans="1:9" ht="12.75">
      <c r="A80" s="193"/>
      <c r="B80" s="156"/>
      <c r="C80" s="156"/>
      <c r="D80" s="214"/>
      <c r="E80" s="214"/>
      <c r="F80" s="214"/>
      <c r="G80" s="214"/>
      <c r="H80" s="365">
        <f>SUM(D79:G79)-H79</f>
        <v>0</v>
      </c>
      <c r="I80" s="196"/>
    </row>
    <row r="81" spans="1:9" ht="13.5" thickBot="1">
      <c r="A81" s="197"/>
      <c r="B81" s="198"/>
      <c r="C81" s="198"/>
      <c r="D81" s="239"/>
      <c r="E81" s="239"/>
      <c r="F81" s="239"/>
      <c r="G81" s="239"/>
      <c r="H81" s="239"/>
      <c r="I81" s="200"/>
    </row>
    <row r="84" ht="12.75">
      <c r="B84" s="155" t="s">
        <v>129</v>
      </c>
    </row>
    <row r="87" spans="2:8" ht="12.75">
      <c r="B87" s="468" t="s">
        <v>202</v>
      </c>
      <c r="C87" s="468"/>
      <c r="D87" s="468"/>
      <c r="E87" s="468"/>
      <c r="F87" s="468"/>
      <c r="G87" s="468"/>
      <c r="H87" s="468"/>
    </row>
    <row r="88" spans="2:8" ht="12.75">
      <c r="B88" s="468"/>
      <c r="C88" s="468"/>
      <c r="D88" s="468"/>
      <c r="E88" s="468"/>
      <c r="F88" s="468"/>
      <c r="G88" s="468"/>
      <c r="H88" s="468"/>
    </row>
  </sheetData>
  <mergeCells count="10">
    <mergeCell ref="B87:H88"/>
    <mergeCell ref="B1:H1"/>
    <mergeCell ref="B3:H3"/>
    <mergeCell ref="B4:H5"/>
    <mergeCell ref="G7:G8"/>
    <mergeCell ref="H7:H8"/>
    <mergeCell ref="D7:D8"/>
    <mergeCell ref="B2:H2"/>
    <mergeCell ref="E7:E8"/>
    <mergeCell ref="F7:F8"/>
  </mergeCells>
  <printOptions horizontalCentered="1"/>
  <pageMargins left="0.5" right="0.29" top="0.75" bottom="0.22" header="0" footer="0"/>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IV318"/>
  <sheetViews>
    <sheetView tabSelected="1" view="pageBreakPreview" zoomScaleSheetLayoutView="100" workbookViewId="0" topLeftCell="A202">
      <selection activeCell="G218" sqref="G218"/>
    </sheetView>
  </sheetViews>
  <sheetFormatPr defaultColWidth="9.140625" defaultRowHeight="12.75"/>
  <cols>
    <col min="1" max="1" width="5.28125" style="15" customWidth="1"/>
    <col min="2" max="2" width="9.00390625" style="3" customWidth="1"/>
    <col min="3" max="3" width="21.7109375" style="3" customWidth="1"/>
    <col min="4" max="4" width="11.140625" style="3" customWidth="1"/>
    <col min="5" max="5" width="12.57421875" style="3" customWidth="1"/>
    <col min="6" max="6" width="12.8515625" style="3" customWidth="1"/>
    <col min="7" max="7" width="12.00390625" style="3" customWidth="1"/>
    <col min="8" max="8" width="13.140625" style="3" customWidth="1"/>
    <col min="9" max="9" width="9.140625" style="158" customWidth="1"/>
    <col min="10" max="16384" width="9.140625" style="3" customWidth="1"/>
  </cols>
  <sheetData>
    <row r="1" spans="1:9" s="2" customFormat="1" ht="15">
      <c r="A1" s="5">
        <v>1</v>
      </c>
      <c r="B1" s="2" t="s">
        <v>124</v>
      </c>
      <c r="I1" s="322"/>
    </row>
    <row r="2" spans="1:9" s="2" customFormat="1" ht="15">
      <c r="A2" s="5"/>
      <c r="I2" s="322"/>
    </row>
    <row r="3" spans="1:9" s="2" customFormat="1" ht="15">
      <c r="A3" s="5"/>
      <c r="B3" s="512" t="s">
        <v>0</v>
      </c>
      <c r="C3" s="512"/>
      <c r="D3" s="512"/>
      <c r="E3" s="512"/>
      <c r="F3" s="512"/>
      <c r="G3" s="512"/>
      <c r="H3" s="512"/>
      <c r="I3" s="322"/>
    </row>
    <row r="4" spans="1:9" s="2" customFormat="1" ht="15">
      <c r="A4" s="5"/>
      <c r="B4" s="512"/>
      <c r="C4" s="512"/>
      <c r="D4" s="512"/>
      <c r="E4" s="512"/>
      <c r="F4" s="512"/>
      <c r="G4" s="512"/>
      <c r="H4" s="512"/>
      <c r="I4" s="322"/>
    </row>
    <row r="5" spans="1:9" s="2" customFormat="1" ht="15">
      <c r="A5" s="5"/>
      <c r="B5" s="512"/>
      <c r="C5" s="512"/>
      <c r="D5" s="512"/>
      <c r="E5" s="512"/>
      <c r="F5" s="512"/>
      <c r="G5" s="512"/>
      <c r="H5" s="512"/>
      <c r="I5" s="322"/>
    </row>
    <row r="6" spans="1:9" s="2" customFormat="1" ht="15">
      <c r="A6" s="5"/>
      <c r="B6" s="512"/>
      <c r="C6" s="512"/>
      <c r="D6" s="512"/>
      <c r="E6" s="512"/>
      <c r="F6" s="512"/>
      <c r="G6" s="512"/>
      <c r="H6" s="512"/>
      <c r="I6" s="322"/>
    </row>
    <row r="7" spans="1:9" s="2" customFormat="1" ht="15">
      <c r="A7" s="5"/>
      <c r="I7" s="322"/>
    </row>
    <row r="8" spans="1:9" s="2" customFormat="1" ht="15">
      <c r="A8" s="5"/>
      <c r="B8" s="512" t="s">
        <v>1</v>
      </c>
      <c r="C8" s="512"/>
      <c r="D8" s="512"/>
      <c r="E8" s="512"/>
      <c r="F8" s="512"/>
      <c r="G8" s="512"/>
      <c r="H8" s="512"/>
      <c r="I8" s="322"/>
    </row>
    <row r="9" spans="1:9" s="2" customFormat="1" ht="15">
      <c r="A9" s="5"/>
      <c r="B9" s="512"/>
      <c r="C9" s="512"/>
      <c r="D9" s="512"/>
      <c r="E9" s="512"/>
      <c r="F9" s="512"/>
      <c r="G9" s="512"/>
      <c r="H9" s="512"/>
      <c r="I9" s="322"/>
    </row>
    <row r="10" spans="1:9" s="2" customFormat="1" ht="15">
      <c r="A10" s="5"/>
      <c r="B10" s="512"/>
      <c r="C10" s="512"/>
      <c r="D10" s="512"/>
      <c r="E10" s="512"/>
      <c r="F10" s="512"/>
      <c r="G10" s="512"/>
      <c r="H10" s="512"/>
      <c r="I10" s="322"/>
    </row>
    <row r="11" spans="1:9" s="2" customFormat="1" ht="15">
      <c r="A11" s="5"/>
      <c r="B11" s="512"/>
      <c r="C11" s="512"/>
      <c r="D11" s="512"/>
      <c r="E11" s="512"/>
      <c r="F11" s="512"/>
      <c r="G11" s="512"/>
      <c r="H11" s="512"/>
      <c r="I11" s="322"/>
    </row>
    <row r="12" spans="1:9" s="2" customFormat="1" ht="15">
      <c r="A12" s="5"/>
      <c r="I12" s="322"/>
    </row>
    <row r="13" spans="1:9" s="2" customFormat="1" ht="15">
      <c r="A13" s="5"/>
      <c r="B13" s="512" t="s">
        <v>2</v>
      </c>
      <c r="C13" s="512"/>
      <c r="D13" s="512"/>
      <c r="E13" s="512"/>
      <c r="F13" s="512"/>
      <c r="G13" s="512"/>
      <c r="H13" s="512"/>
      <c r="I13" s="322"/>
    </row>
    <row r="14" spans="1:9" s="2" customFormat="1" ht="15">
      <c r="A14" s="5"/>
      <c r="B14" s="512"/>
      <c r="C14" s="512"/>
      <c r="D14" s="512"/>
      <c r="E14" s="512"/>
      <c r="F14" s="512"/>
      <c r="G14" s="512"/>
      <c r="H14" s="512"/>
      <c r="I14" s="322"/>
    </row>
    <row r="15" spans="1:9" s="2" customFormat="1" ht="15">
      <c r="A15" s="5"/>
      <c r="B15" s="512"/>
      <c r="C15" s="512"/>
      <c r="D15" s="512"/>
      <c r="E15" s="512"/>
      <c r="F15" s="512"/>
      <c r="G15" s="512"/>
      <c r="H15" s="512"/>
      <c r="I15" s="322"/>
    </row>
    <row r="16" spans="1:9" s="2" customFormat="1" ht="15">
      <c r="A16" s="5"/>
      <c r="B16" s="512"/>
      <c r="C16" s="512"/>
      <c r="D16" s="512"/>
      <c r="E16" s="512"/>
      <c r="F16" s="512"/>
      <c r="G16" s="512"/>
      <c r="H16" s="512"/>
      <c r="I16" s="322"/>
    </row>
    <row r="17" spans="1:9" s="2" customFormat="1" ht="6" customHeight="1">
      <c r="A17" s="5"/>
      <c r="B17" s="512"/>
      <c r="C17" s="512"/>
      <c r="D17" s="512"/>
      <c r="E17" s="512"/>
      <c r="F17" s="512"/>
      <c r="G17" s="512"/>
      <c r="H17" s="512"/>
      <c r="I17" s="322"/>
    </row>
    <row r="18" spans="1:9" s="2" customFormat="1" ht="15">
      <c r="A18" s="5"/>
      <c r="I18" s="322"/>
    </row>
    <row r="19" spans="1:9" s="2" customFormat="1" ht="15">
      <c r="A19" s="5"/>
      <c r="B19" s="512" t="s">
        <v>3</v>
      </c>
      <c r="C19" s="512"/>
      <c r="D19" s="512"/>
      <c r="E19" s="512"/>
      <c r="F19" s="512"/>
      <c r="G19" s="512"/>
      <c r="H19" s="512"/>
      <c r="I19" s="322"/>
    </row>
    <row r="20" spans="1:9" s="2" customFormat="1" ht="15">
      <c r="A20" s="5"/>
      <c r="B20" s="512"/>
      <c r="C20" s="512"/>
      <c r="D20" s="512"/>
      <c r="E20" s="512"/>
      <c r="F20" s="512"/>
      <c r="G20" s="512"/>
      <c r="H20" s="512"/>
      <c r="I20" s="322"/>
    </row>
    <row r="21" spans="1:9" s="2" customFormat="1" ht="15">
      <c r="A21" s="5"/>
      <c r="B21" s="512"/>
      <c r="C21" s="512"/>
      <c r="D21" s="512"/>
      <c r="E21" s="512"/>
      <c r="F21" s="512"/>
      <c r="G21" s="512"/>
      <c r="H21" s="512"/>
      <c r="I21" s="322"/>
    </row>
    <row r="22" spans="1:9" s="2" customFormat="1" ht="15">
      <c r="A22" s="5"/>
      <c r="B22" s="512"/>
      <c r="C22" s="512"/>
      <c r="D22" s="512"/>
      <c r="E22" s="512"/>
      <c r="F22" s="512"/>
      <c r="G22" s="512"/>
      <c r="H22" s="512"/>
      <c r="I22" s="322"/>
    </row>
    <row r="23" spans="1:9" s="2" customFormat="1" ht="15">
      <c r="A23" s="5"/>
      <c r="B23" s="512"/>
      <c r="C23" s="512"/>
      <c r="D23" s="512"/>
      <c r="E23" s="512"/>
      <c r="F23" s="512"/>
      <c r="G23" s="512"/>
      <c r="H23" s="512"/>
      <c r="I23" s="322"/>
    </row>
    <row r="24" spans="1:9" s="2" customFormat="1" ht="15">
      <c r="A24" s="5"/>
      <c r="B24" s="512"/>
      <c r="C24" s="512"/>
      <c r="D24" s="512"/>
      <c r="E24" s="512"/>
      <c r="F24" s="512"/>
      <c r="G24" s="512"/>
      <c r="H24" s="512"/>
      <c r="I24" s="322"/>
    </row>
    <row r="25" spans="1:9" s="2" customFormat="1" ht="15">
      <c r="A25" s="5"/>
      <c r="B25" s="331"/>
      <c r="I25" s="322"/>
    </row>
    <row r="26" spans="1:9" s="2" customFormat="1" ht="15">
      <c r="A26" s="5"/>
      <c r="B26" s="512" t="s">
        <v>4</v>
      </c>
      <c r="C26" s="512"/>
      <c r="D26" s="512"/>
      <c r="E26" s="512"/>
      <c r="F26" s="512"/>
      <c r="G26" s="512"/>
      <c r="H26" s="512"/>
      <c r="I26" s="322"/>
    </row>
    <row r="27" spans="1:9" s="2" customFormat="1" ht="15">
      <c r="A27" s="5"/>
      <c r="B27" s="512"/>
      <c r="C27" s="512"/>
      <c r="D27" s="512"/>
      <c r="E27" s="512"/>
      <c r="F27" s="512"/>
      <c r="G27" s="512"/>
      <c r="H27" s="512"/>
      <c r="I27" s="322"/>
    </row>
    <row r="28" spans="1:9" s="2" customFormat="1" ht="15">
      <c r="A28" s="5"/>
      <c r="B28" s="512"/>
      <c r="C28" s="512"/>
      <c r="D28" s="512"/>
      <c r="E28" s="512"/>
      <c r="F28" s="512"/>
      <c r="G28" s="512"/>
      <c r="H28" s="512"/>
      <c r="I28" s="322"/>
    </row>
    <row r="29" spans="1:9" s="2" customFormat="1" ht="15">
      <c r="A29" s="5"/>
      <c r="B29" s="512"/>
      <c r="C29" s="512"/>
      <c r="D29" s="512"/>
      <c r="E29" s="512"/>
      <c r="F29" s="512"/>
      <c r="G29" s="512"/>
      <c r="H29" s="512"/>
      <c r="I29" s="322"/>
    </row>
    <row r="30" spans="1:9" s="2" customFormat="1" ht="15">
      <c r="A30" s="5"/>
      <c r="B30" s="512"/>
      <c r="C30" s="512"/>
      <c r="D30" s="512"/>
      <c r="E30" s="512"/>
      <c r="F30" s="512"/>
      <c r="G30" s="512"/>
      <c r="H30" s="512"/>
      <c r="I30" s="322"/>
    </row>
    <row r="31" spans="1:9" s="2" customFormat="1" ht="15">
      <c r="A31" s="5"/>
      <c r="B31" s="512"/>
      <c r="C31" s="512"/>
      <c r="D31" s="512"/>
      <c r="E31" s="512"/>
      <c r="F31" s="512"/>
      <c r="G31" s="512"/>
      <c r="H31" s="512"/>
      <c r="I31" s="322"/>
    </row>
    <row r="32" spans="1:9" s="2" customFormat="1" ht="15">
      <c r="A32" s="5"/>
      <c r="B32" s="331"/>
      <c r="I32" s="322"/>
    </row>
    <row r="33" spans="1:9" s="2" customFormat="1" ht="15">
      <c r="A33" s="5">
        <v>2</v>
      </c>
      <c r="B33" s="2" t="s">
        <v>7</v>
      </c>
      <c r="I33" s="322"/>
    </row>
    <row r="35" spans="1:11" s="333" customFormat="1" ht="77.25" customHeight="1">
      <c r="A35" s="15"/>
      <c r="B35" s="500" t="s">
        <v>213</v>
      </c>
      <c r="C35" s="500"/>
      <c r="D35" s="500"/>
      <c r="E35" s="500"/>
      <c r="F35" s="500"/>
      <c r="G35" s="500"/>
      <c r="H35" s="500"/>
      <c r="I35" s="330"/>
      <c r="J35" s="330"/>
      <c r="K35" s="330"/>
    </row>
    <row r="37" spans="1:11" s="334" customFormat="1" ht="65.25" customHeight="1">
      <c r="A37" s="15"/>
      <c r="B37" s="500" t="s">
        <v>214</v>
      </c>
      <c r="C37" s="500"/>
      <c r="D37" s="500"/>
      <c r="E37" s="500"/>
      <c r="F37" s="500"/>
      <c r="G37" s="500"/>
      <c r="H37" s="500"/>
      <c r="I37" s="335"/>
      <c r="J37" s="335"/>
      <c r="K37" s="335"/>
    </row>
    <row r="38" spans="1:11" s="334" customFormat="1" ht="12.75" customHeight="1">
      <c r="A38" s="15"/>
      <c r="B38" s="330"/>
      <c r="C38" s="330"/>
      <c r="D38" s="330"/>
      <c r="E38" s="330"/>
      <c r="F38" s="330"/>
      <c r="G38" s="330"/>
      <c r="H38" s="330"/>
      <c r="I38" s="335"/>
      <c r="J38" s="335"/>
      <c r="K38" s="335"/>
    </row>
    <row r="39" spans="2:11" ht="28.5" customHeight="1">
      <c r="B39" s="500" t="s">
        <v>241</v>
      </c>
      <c r="C39" s="500"/>
      <c r="D39" s="500"/>
      <c r="E39" s="500"/>
      <c r="F39" s="500"/>
      <c r="G39" s="500"/>
      <c r="H39" s="500"/>
      <c r="I39" s="332"/>
      <c r="J39" s="332"/>
      <c r="K39" s="332"/>
    </row>
    <row r="40" spans="2:11" ht="14.25" customHeight="1">
      <c r="B40" s="330"/>
      <c r="C40" s="330"/>
      <c r="D40" s="330"/>
      <c r="E40" s="330"/>
      <c r="F40" s="330"/>
      <c r="G40" s="330"/>
      <c r="H40" s="330"/>
      <c r="I40" s="332"/>
      <c r="J40" s="332"/>
      <c r="K40" s="332"/>
    </row>
    <row r="41" spans="2:11" ht="14.25" customHeight="1">
      <c r="B41" s="336" t="s">
        <v>8</v>
      </c>
      <c r="C41" s="330"/>
      <c r="D41" s="330"/>
      <c r="E41" s="330"/>
      <c r="F41" s="330"/>
      <c r="G41" s="330"/>
      <c r="H41" s="330"/>
      <c r="I41" s="332"/>
      <c r="J41" s="332"/>
      <c r="K41" s="332"/>
    </row>
    <row r="42" spans="1:11" s="36" customFormat="1" ht="58.5" customHeight="1">
      <c r="A42" s="355"/>
      <c r="B42" s="500" t="s">
        <v>216</v>
      </c>
      <c r="C42" s="500"/>
      <c r="D42" s="500"/>
      <c r="E42" s="500"/>
      <c r="F42" s="500"/>
      <c r="G42" s="500"/>
      <c r="H42" s="500"/>
      <c r="I42" s="332"/>
      <c r="J42" s="332"/>
      <c r="K42" s="332"/>
    </row>
    <row r="43" spans="1:11" s="36" customFormat="1" ht="14.25" customHeight="1">
      <c r="A43" s="355"/>
      <c r="B43" s="330"/>
      <c r="C43" s="330"/>
      <c r="D43" s="330"/>
      <c r="E43" s="330"/>
      <c r="F43" s="330"/>
      <c r="G43" s="330"/>
      <c r="H43" s="330"/>
      <c r="I43" s="332"/>
      <c r="J43" s="332"/>
      <c r="K43" s="332"/>
    </row>
    <row r="44" spans="1:11" s="36" customFormat="1" ht="62.25" customHeight="1">
      <c r="A44" s="355"/>
      <c r="B44" s="500" t="s">
        <v>215</v>
      </c>
      <c r="C44" s="500"/>
      <c r="D44" s="500"/>
      <c r="E44" s="500"/>
      <c r="F44" s="500"/>
      <c r="G44" s="500"/>
      <c r="H44" s="500"/>
      <c r="I44" s="332"/>
      <c r="J44" s="332"/>
      <c r="K44" s="332"/>
    </row>
    <row r="45" spans="1:11" s="36" customFormat="1" ht="14.25" customHeight="1">
      <c r="A45" s="355"/>
      <c r="B45" s="330"/>
      <c r="C45" s="330"/>
      <c r="D45" s="330"/>
      <c r="E45" s="330"/>
      <c r="F45" s="330"/>
      <c r="G45" s="330"/>
      <c r="H45" s="330"/>
      <c r="I45" s="332"/>
      <c r="J45" s="332"/>
      <c r="K45" s="332"/>
    </row>
    <row r="46" spans="1:11" s="36" customFormat="1" ht="31.5" customHeight="1">
      <c r="A46" s="355"/>
      <c r="B46" s="501" t="s">
        <v>217</v>
      </c>
      <c r="C46" s="501"/>
      <c r="D46" s="501"/>
      <c r="E46" s="501"/>
      <c r="F46" s="501"/>
      <c r="G46" s="501"/>
      <c r="H46" s="501"/>
      <c r="I46" s="332"/>
      <c r="J46" s="332"/>
      <c r="K46" s="332"/>
    </row>
    <row r="47" spans="2:11" ht="31.5" customHeight="1">
      <c r="B47" s="335"/>
      <c r="C47" s="335"/>
      <c r="D47" s="335"/>
      <c r="E47" s="335"/>
      <c r="F47" s="335"/>
      <c r="G47" s="335"/>
      <c r="H47" s="335"/>
      <c r="I47" s="332"/>
      <c r="J47" s="332"/>
      <c r="K47" s="332"/>
    </row>
    <row r="48" spans="2:11" ht="14.25" customHeight="1">
      <c r="B48" s="368" t="s">
        <v>9</v>
      </c>
      <c r="C48" s="330"/>
      <c r="D48" s="330"/>
      <c r="E48" s="330"/>
      <c r="F48" s="330"/>
      <c r="G48" s="330"/>
      <c r="H48" s="330"/>
      <c r="I48" s="332"/>
      <c r="J48" s="332"/>
      <c r="K48" s="332"/>
    </row>
    <row r="49" spans="2:11" ht="18.75" customHeight="1">
      <c r="B49" s="330"/>
      <c r="C49" s="330"/>
      <c r="D49" s="330"/>
      <c r="E49" s="330"/>
      <c r="F49" s="330"/>
      <c r="G49" s="330"/>
      <c r="H49" s="330"/>
      <c r="I49" s="332"/>
      <c r="J49" s="332"/>
      <c r="K49" s="332"/>
    </row>
    <row r="50" spans="1:11" s="36" customFormat="1" ht="47.25" customHeight="1">
      <c r="A50" s="355"/>
      <c r="B50" s="500" t="s">
        <v>219</v>
      </c>
      <c r="C50" s="500"/>
      <c r="D50" s="500"/>
      <c r="E50" s="500"/>
      <c r="F50" s="500"/>
      <c r="G50" s="500"/>
      <c r="H50" s="500"/>
      <c r="I50" s="332"/>
      <c r="J50" s="332"/>
      <c r="K50" s="332"/>
    </row>
    <row r="51" spans="1:11" s="36" customFormat="1" ht="12.75" customHeight="1">
      <c r="A51" s="355"/>
      <c r="B51" s="330"/>
      <c r="C51" s="330"/>
      <c r="D51" s="330"/>
      <c r="E51" s="330"/>
      <c r="F51" s="330"/>
      <c r="G51" s="330"/>
      <c r="H51" s="330"/>
      <c r="I51" s="332"/>
      <c r="J51" s="332"/>
      <c r="K51" s="332"/>
    </row>
    <row r="52" spans="1:11" s="36" customFormat="1" ht="45" customHeight="1">
      <c r="A52" s="355"/>
      <c r="B52" s="500" t="s">
        <v>218</v>
      </c>
      <c r="C52" s="500"/>
      <c r="D52" s="500"/>
      <c r="E52" s="500"/>
      <c r="F52" s="500"/>
      <c r="G52" s="500"/>
      <c r="H52" s="500"/>
      <c r="I52" s="332"/>
      <c r="J52" s="332"/>
      <c r="K52" s="332"/>
    </row>
    <row r="53" spans="1:11" s="36" customFormat="1" ht="12.75" customHeight="1">
      <c r="A53" s="355"/>
      <c r="B53" s="330"/>
      <c r="C53" s="330"/>
      <c r="D53" s="330"/>
      <c r="E53" s="330"/>
      <c r="F53" s="330"/>
      <c r="G53" s="330"/>
      <c r="H53" s="330"/>
      <c r="I53" s="332"/>
      <c r="J53" s="332"/>
      <c r="K53" s="332"/>
    </row>
    <row r="54" spans="2:8" ht="32.25" customHeight="1">
      <c r="B54" s="501" t="s">
        <v>217</v>
      </c>
      <c r="C54" s="501"/>
      <c r="D54" s="501"/>
      <c r="E54" s="501"/>
      <c r="F54" s="501"/>
      <c r="G54" s="501"/>
      <c r="H54" s="501"/>
    </row>
    <row r="55" spans="2:8" ht="31.5" customHeight="1">
      <c r="B55" s="533"/>
      <c r="C55" s="533"/>
      <c r="D55" s="533"/>
      <c r="E55" s="533"/>
      <c r="F55" s="533"/>
      <c r="G55" s="533"/>
      <c r="H55" s="533"/>
    </row>
    <row r="56" spans="1:9" s="36" customFormat="1" ht="14.25" customHeight="1">
      <c r="A56" s="356">
        <v>3</v>
      </c>
      <c r="B56" s="423" t="s">
        <v>249</v>
      </c>
      <c r="C56" s="424"/>
      <c r="D56" s="424"/>
      <c r="E56" s="424"/>
      <c r="F56" s="424"/>
      <c r="G56" s="424"/>
      <c r="H56" s="424"/>
      <c r="I56" s="158"/>
    </row>
    <row r="57" spans="1:9" s="36" customFormat="1" ht="14.25" customHeight="1">
      <c r="A57" s="356"/>
      <c r="B57" s="423"/>
      <c r="C57" s="424"/>
      <c r="D57" s="424"/>
      <c r="E57" s="424"/>
      <c r="F57" s="424"/>
      <c r="G57" s="424"/>
      <c r="H57" s="424"/>
      <c r="I57" s="158"/>
    </row>
    <row r="58" spans="1:9" s="36" customFormat="1" ht="14.25" customHeight="1">
      <c r="A58" s="355"/>
      <c r="B58" s="503" t="s">
        <v>262</v>
      </c>
      <c r="C58" s="503"/>
      <c r="D58" s="503"/>
      <c r="E58" s="503"/>
      <c r="F58" s="503"/>
      <c r="G58" s="503"/>
      <c r="H58" s="503"/>
      <c r="I58" s="158"/>
    </row>
    <row r="59" spans="1:9" s="36" customFormat="1" ht="14.25" customHeight="1">
      <c r="A59" s="355"/>
      <c r="B59" s="503"/>
      <c r="C59" s="503"/>
      <c r="D59" s="503"/>
      <c r="E59" s="503"/>
      <c r="F59" s="503"/>
      <c r="G59" s="503"/>
      <c r="H59" s="503"/>
      <c r="I59" s="158"/>
    </row>
    <row r="60" spans="1:9" s="36" customFormat="1" ht="14.25" customHeight="1">
      <c r="A60" s="355"/>
      <c r="B60" s="425"/>
      <c r="C60" s="425"/>
      <c r="D60" s="425"/>
      <c r="E60" s="425"/>
      <c r="F60" s="425"/>
      <c r="G60" s="425"/>
      <c r="H60" s="425"/>
      <c r="I60" s="158"/>
    </row>
    <row r="61" spans="1:9" s="36" customFormat="1" ht="14.25" customHeight="1">
      <c r="A61" s="355"/>
      <c r="B61" s="504" t="s">
        <v>261</v>
      </c>
      <c r="C61" s="504"/>
      <c r="D61" s="504"/>
      <c r="E61" s="504"/>
      <c r="F61" s="504"/>
      <c r="G61" s="504"/>
      <c r="H61" s="504"/>
      <c r="I61" s="158"/>
    </row>
    <row r="62" spans="1:9" s="36" customFormat="1" ht="14.25" customHeight="1">
      <c r="A62" s="355"/>
      <c r="B62" s="504"/>
      <c r="C62" s="504"/>
      <c r="D62" s="504"/>
      <c r="E62" s="504"/>
      <c r="F62" s="504"/>
      <c r="G62" s="504"/>
      <c r="H62" s="504"/>
      <c r="I62" s="158"/>
    </row>
    <row r="63" spans="1:9" s="36" customFormat="1" ht="14.25" customHeight="1">
      <c r="A63" s="355"/>
      <c r="B63" s="504"/>
      <c r="C63" s="504"/>
      <c r="D63" s="504"/>
      <c r="E63" s="504"/>
      <c r="F63" s="504"/>
      <c r="G63" s="504"/>
      <c r="H63" s="504"/>
      <c r="I63" s="158"/>
    </row>
    <row r="64" spans="1:9" s="36" customFormat="1" ht="14.25" customHeight="1">
      <c r="A64" s="355"/>
      <c r="B64" s="504"/>
      <c r="C64" s="504"/>
      <c r="D64" s="504"/>
      <c r="E64" s="504"/>
      <c r="F64" s="504"/>
      <c r="G64" s="504"/>
      <c r="H64" s="504"/>
      <c r="I64" s="158"/>
    </row>
    <row r="65" spans="1:9" s="36" customFormat="1" ht="14.25" customHeight="1">
      <c r="A65" s="355"/>
      <c r="B65" s="504"/>
      <c r="C65" s="504"/>
      <c r="D65" s="504"/>
      <c r="E65" s="504"/>
      <c r="F65" s="504"/>
      <c r="G65" s="504"/>
      <c r="H65" s="504"/>
      <c r="I65" s="158"/>
    </row>
    <row r="66" spans="1:9" s="36" customFormat="1" ht="31.5" customHeight="1">
      <c r="A66" s="355"/>
      <c r="B66" s="424"/>
      <c r="C66" s="424"/>
      <c r="D66" s="424"/>
      <c r="E66" s="424"/>
      <c r="F66" s="424"/>
      <c r="G66" s="424"/>
      <c r="H66" s="424"/>
      <c r="I66" s="158"/>
    </row>
    <row r="67" spans="1:9" s="35" customFormat="1" ht="15">
      <c r="A67" s="356">
        <v>4</v>
      </c>
      <c r="B67" s="35" t="s">
        <v>10</v>
      </c>
      <c r="I67" s="322"/>
    </row>
    <row r="69" spans="2:8" ht="27.75" customHeight="1">
      <c r="B69" s="510" t="s">
        <v>205</v>
      </c>
      <c r="C69" s="510"/>
      <c r="D69" s="510"/>
      <c r="E69" s="510"/>
      <c r="F69" s="510"/>
      <c r="G69" s="510"/>
      <c r="H69" s="510"/>
    </row>
    <row r="72" spans="1:9" s="2" customFormat="1" ht="15">
      <c r="A72" s="5">
        <v>5</v>
      </c>
      <c r="B72" s="2" t="s">
        <v>123</v>
      </c>
      <c r="I72" s="322"/>
    </row>
    <row r="74" ht="14.25">
      <c r="B74" s="3" t="s">
        <v>122</v>
      </c>
    </row>
    <row r="77" spans="1:9" s="2" customFormat="1" ht="15">
      <c r="A77" s="5">
        <v>6</v>
      </c>
      <c r="B77" s="35" t="s">
        <v>203</v>
      </c>
      <c r="E77" s="35"/>
      <c r="I77" s="322"/>
    </row>
    <row r="78" ht="14.25">
      <c r="B78" s="36"/>
    </row>
    <row r="79" spans="2:8" ht="42.75" customHeight="1">
      <c r="B79" s="502" t="s">
        <v>250</v>
      </c>
      <c r="C79" s="502"/>
      <c r="D79" s="502"/>
      <c r="E79" s="502"/>
      <c r="F79" s="502"/>
      <c r="G79" s="502"/>
      <c r="H79" s="502"/>
    </row>
    <row r="82" spans="1:9" s="2" customFormat="1" ht="15">
      <c r="A82" s="5">
        <v>7</v>
      </c>
      <c r="B82" s="2" t="s">
        <v>121</v>
      </c>
      <c r="I82" s="322"/>
    </row>
    <row r="84" spans="2:8" ht="14.25">
      <c r="B84" s="495" t="s">
        <v>212</v>
      </c>
      <c r="C84" s="495"/>
      <c r="D84" s="495"/>
      <c r="E84" s="495"/>
      <c r="F84" s="495"/>
      <c r="G84" s="495"/>
      <c r="H84" s="495"/>
    </row>
    <row r="85" spans="2:8" ht="14.25">
      <c r="B85" s="495"/>
      <c r="C85" s="495"/>
      <c r="D85" s="495"/>
      <c r="E85" s="495"/>
      <c r="F85" s="495"/>
      <c r="G85" s="495"/>
      <c r="H85" s="495"/>
    </row>
    <row r="86" spans="2:8" ht="14.25">
      <c r="B86" s="4"/>
      <c r="C86" s="4"/>
      <c r="D86" s="4"/>
      <c r="E86" s="4"/>
      <c r="F86" s="4"/>
      <c r="G86" s="4"/>
      <c r="H86" s="4"/>
    </row>
    <row r="87" ht="9.75" customHeight="1"/>
    <row r="88" spans="1:9" s="2" customFormat="1" ht="15">
      <c r="A88" s="5">
        <v>8</v>
      </c>
      <c r="B88" s="2" t="s">
        <v>120</v>
      </c>
      <c r="I88" s="322"/>
    </row>
    <row r="90" spans="1:9" s="36" customFormat="1" ht="14.25">
      <c r="A90" s="355"/>
      <c r="B90" s="493" t="s">
        <v>232</v>
      </c>
      <c r="C90" s="493"/>
      <c r="D90" s="493"/>
      <c r="E90" s="493"/>
      <c r="F90" s="493"/>
      <c r="G90" s="493"/>
      <c r="H90" s="493"/>
      <c r="I90" s="158"/>
    </row>
    <row r="91" spans="1:9" s="36" customFormat="1" ht="14.25">
      <c r="A91" s="355"/>
      <c r="B91" s="493"/>
      <c r="C91" s="493"/>
      <c r="D91" s="493"/>
      <c r="E91" s="493"/>
      <c r="F91" s="493"/>
      <c r="G91" s="493"/>
      <c r="H91" s="493"/>
      <c r="I91" s="158"/>
    </row>
    <row r="92" spans="1:9" s="36" customFormat="1" ht="14.25">
      <c r="A92" s="355"/>
      <c r="B92" s="381"/>
      <c r="C92" s="381"/>
      <c r="D92" s="381"/>
      <c r="E92" s="381"/>
      <c r="F92" s="381"/>
      <c r="G92" s="381"/>
      <c r="H92" s="381"/>
      <c r="I92" s="158"/>
    </row>
    <row r="93" spans="1:9" s="36" customFormat="1" ht="19.5" customHeight="1">
      <c r="A93" s="355"/>
      <c r="B93" s="493" t="s">
        <v>233</v>
      </c>
      <c r="C93" s="497"/>
      <c r="D93" s="497"/>
      <c r="E93" s="381"/>
      <c r="F93" s="381"/>
      <c r="G93" s="381"/>
      <c r="H93" s="381"/>
      <c r="I93" s="158"/>
    </row>
    <row r="94" spans="1:9" s="36" customFormat="1" ht="60" customHeight="1">
      <c r="A94" s="355"/>
      <c r="B94" s="493" t="s">
        <v>288</v>
      </c>
      <c r="C94" s="497"/>
      <c r="D94" s="497"/>
      <c r="E94" s="497"/>
      <c r="F94" s="497"/>
      <c r="G94" s="497"/>
      <c r="H94" s="497"/>
      <c r="I94" s="158"/>
    </row>
    <row r="95" spans="1:9" s="36" customFormat="1" ht="14.25">
      <c r="A95" s="355"/>
      <c r="B95" s="381"/>
      <c r="C95" s="381"/>
      <c r="D95" s="381"/>
      <c r="E95" s="381"/>
      <c r="F95" s="381"/>
      <c r="G95" s="381"/>
      <c r="H95" s="381"/>
      <c r="I95" s="158"/>
    </row>
    <row r="97" spans="1:10" s="2" customFormat="1" ht="15">
      <c r="A97" s="5">
        <v>9</v>
      </c>
      <c r="B97" s="2" t="s">
        <v>161</v>
      </c>
      <c r="I97" s="158"/>
      <c r="J97" s="295"/>
    </row>
    <row r="98" spans="1:10" s="2" customFormat="1" ht="10.5" customHeight="1">
      <c r="A98" s="5"/>
      <c r="I98" s="158"/>
      <c r="J98" s="156"/>
    </row>
    <row r="99" spans="1:9" s="35" customFormat="1" ht="30.75" customHeight="1">
      <c r="A99" s="356"/>
      <c r="B99" s="490" t="s">
        <v>289</v>
      </c>
      <c r="C99" s="490"/>
      <c r="D99" s="490"/>
      <c r="E99" s="490"/>
      <c r="F99" s="490"/>
      <c r="G99" s="490"/>
      <c r="H99" s="490"/>
      <c r="I99" s="158"/>
    </row>
    <row r="100" spans="1:9" s="35" customFormat="1" ht="15">
      <c r="A100" s="356"/>
      <c r="B100" s="36"/>
      <c r="C100" s="36"/>
      <c r="D100" s="36"/>
      <c r="E100" s="392"/>
      <c r="F100" s="392"/>
      <c r="G100" s="392"/>
      <c r="H100" s="392"/>
      <c r="I100" s="158"/>
    </row>
    <row r="101" spans="1:9" s="35" customFormat="1" ht="33" customHeight="1">
      <c r="A101" s="356"/>
      <c r="B101" s="499" t="s">
        <v>290</v>
      </c>
      <c r="C101" s="444"/>
      <c r="D101" s="444"/>
      <c r="E101" s="444"/>
      <c r="F101" s="444"/>
      <c r="G101" s="444"/>
      <c r="H101" s="444"/>
      <c r="I101" s="158"/>
    </row>
    <row r="102" spans="1:9" s="36" customFormat="1" ht="14.25">
      <c r="A102" s="355"/>
      <c r="I102" s="158"/>
    </row>
    <row r="105" spans="1:9" s="2" customFormat="1" ht="15">
      <c r="A105" s="5">
        <v>10</v>
      </c>
      <c r="B105" s="2" t="s">
        <v>119</v>
      </c>
      <c r="I105" s="322"/>
    </row>
    <row r="107" spans="1:9" s="2" customFormat="1" ht="15">
      <c r="A107" s="5"/>
      <c r="B107" s="2" t="s">
        <v>118</v>
      </c>
      <c r="I107" s="322"/>
    </row>
    <row r="108" spans="1:9" s="2" customFormat="1" ht="15">
      <c r="A108" s="5"/>
      <c r="B108" s="2" t="s">
        <v>117</v>
      </c>
      <c r="D108" s="494" t="s">
        <v>158</v>
      </c>
      <c r="E108" s="494" t="s">
        <v>159</v>
      </c>
      <c r="F108" s="494" t="s">
        <v>160</v>
      </c>
      <c r="G108" s="494" t="s">
        <v>116</v>
      </c>
      <c r="H108" s="494" t="s">
        <v>115</v>
      </c>
      <c r="I108" s="322"/>
    </row>
    <row r="109" spans="1:9" s="2" customFormat="1" ht="54" customHeight="1">
      <c r="A109" s="5"/>
      <c r="D109" s="494"/>
      <c r="E109" s="494"/>
      <c r="F109" s="494"/>
      <c r="G109" s="494"/>
      <c r="H109" s="494"/>
      <c r="I109" s="322"/>
    </row>
    <row r="110" spans="4:9" s="5" customFormat="1" ht="15">
      <c r="D110" s="369" t="s">
        <v>17</v>
      </c>
      <c r="E110" s="369" t="s">
        <v>17</v>
      </c>
      <c r="F110" s="369" t="s">
        <v>17</v>
      </c>
      <c r="G110" s="369" t="s">
        <v>17</v>
      </c>
      <c r="H110" s="369" t="s">
        <v>17</v>
      </c>
      <c r="I110" s="323"/>
    </row>
    <row r="111" spans="2:8" ht="14.25">
      <c r="B111" s="527" t="s">
        <v>275</v>
      </c>
      <c r="C111" s="496"/>
      <c r="D111" s="7"/>
      <c r="E111" s="7"/>
      <c r="F111" s="7"/>
      <c r="G111" s="7"/>
      <c r="H111" s="7"/>
    </row>
    <row r="112" spans="1:256" ht="14.25">
      <c r="A112" s="357"/>
      <c r="B112" s="496"/>
      <c r="C112" s="496"/>
      <c r="D112" s="9"/>
      <c r="E112" s="9"/>
      <c r="F112" s="9"/>
      <c r="G112" s="9"/>
      <c r="H112" s="9"/>
      <c r="I112" s="324"/>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row>
    <row r="113" spans="2:8" ht="14.25">
      <c r="B113" s="38" t="s">
        <v>13</v>
      </c>
      <c r="D113" s="7"/>
      <c r="E113" s="7"/>
      <c r="F113" s="7"/>
      <c r="G113" s="7"/>
      <c r="H113" s="7"/>
    </row>
    <row r="114" spans="2:8" ht="14.25">
      <c r="B114" s="3" t="s">
        <v>114</v>
      </c>
      <c r="D114" s="7">
        <v>116222</v>
      </c>
      <c r="E114" s="7">
        <v>6051</v>
      </c>
      <c r="F114" s="7">
        <f>4763-F115</f>
        <v>3120</v>
      </c>
      <c r="G114" s="7">
        <v>0</v>
      </c>
      <c r="H114" s="7">
        <f>SUM(D114:G114)</f>
        <v>125393</v>
      </c>
    </row>
    <row r="115" spans="2:8" ht="14.25">
      <c r="B115" s="3" t="s">
        <v>113</v>
      </c>
      <c r="D115" s="10">
        <v>0</v>
      </c>
      <c r="E115" s="10">
        <v>0</v>
      </c>
      <c r="F115" s="10">
        <v>1643</v>
      </c>
      <c r="G115" s="10">
        <f>-SUM(D115:F115)</f>
        <v>-1643</v>
      </c>
      <c r="H115" s="10">
        <f>SUM(D115:G115)</f>
        <v>0</v>
      </c>
    </row>
    <row r="116" spans="2:9" ht="14.25">
      <c r="B116" s="3" t="s">
        <v>112</v>
      </c>
      <c r="D116" s="11">
        <f>SUM(D114:D115)</f>
        <v>116222</v>
      </c>
      <c r="E116" s="11">
        <f>SUM(E114:E115)</f>
        <v>6051</v>
      </c>
      <c r="F116" s="11">
        <f>SUM(F114:F115)</f>
        <v>4763</v>
      </c>
      <c r="G116" s="11">
        <f>SUM(G114:G115)</f>
        <v>-1643</v>
      </c>
      <c r="H116" s="11">
        <f>SUM(H114:H115)</f>
        <v>125393</v>
      </c>
      <c r="I116" s="325">
        <f>'Income Statement'!F15-H116</f>
        <v>0</v>
      </c>
    </row>
    <row r="117" spans="4:9" ht="14.25">
      <c r="D117" s="7"/>
      <c r="E117" s="7"/>
      <c r="F117" s="7"/>
      <c r="G117" s="7"/>
      <c r="H117" s="7"/>
      <c r="I117" s="338"/>
    </row>
    <row r="118" spans="2:9" ht="14.25">
      <c r="B118" s="38" t="s">
        <v>111</v>
      </c>
      <c r="D118" s="7"/>
      <c r="E118" s="7"/>
      <c r="F118" s="7"/>
      <c r="G118" s="7"/>
      <c r="H118" s="7"/>
      <c r="I118" s="338"/>
    </row>
    <row r="119" spans="2:9" ht="14.25">
      <c r="B119" s="3" t="s">
        <v>110</v>
      </c>
      <c r="D119" s="7">
        <f>20499-467</f>
        <v>20032</v>
      </c>
      <c r="E119" s="7">
        <f>91-4</f>
        <v>87</v>
      </c>
      <c r="F119" s="7">
        <f>857-40</f>
        <v>817</v>
      </c>
      <c r="G119" s="7"/>
      <c r="H119" s="7">
        <f>SUM(D119:G119)</f>
        <v>20936</v>
      </c>
      <c r="I119" s="338"/>
    </row>
    <row r="120" spans="2:9" ht="14.25">
      <c r="B120" s="3" t="s">
        <v>109</v>
      </c>
      <c r="D120" s="7"/>
      <c r="E120" s="7"/>
      <c r="F120" s="7"/>
      <c r="G120" s="7"/>
      <c r="H120" s="168">
        <f>+H122-H119-H121</f>
        <v>-612</v>
      </c>
      <c r="I120" s="338"/>
    </row>
    <row r="121" spans="2:9" ht="14.25">
      <c r="B121" s="3" t="s">
        <v>30</v>
      </c>
      <c r="D121" s="7"/>
      <c r="E121" s="7"/>
      <c r="F121" s="7"/>
      <c r="G121" s="7"/>
      <c r="H121" s="159">
        <f>-Cashflow!C16</f>
        <v>539</v>
      </c>
      <c r="I121" s="338"/>
    </row>
    <row r="122" spans="2:9" ht="14.25">
      <c r="B122" s="3" t="s">
        <v>108</v>
      </c>
      <c r="D122" s="7"/>
      <c r="E122" s="7"/>
      <c r="F122" s="7"/>
      <c r="G122" s="7"/>
      <c r="H122" s="7">
        <f>+H124-H123</f>
        <v>20863</v>
      </c>
      <c r="I122" s="338"/>
    </row>
    <row r="123" spans="2:9" ht="14.25">
      <c r="B123" s="3" t="s">
        <v>23</v>
      </c>
      <c r="D123" s="7"/>
      <c r="E123" s="7"/>
      <c r="F123" s="7"/>
      <c r="G123" s="7"/>
      <c r="H123" s="159">
        <f>'Income Statement'!F29</f>
        <v>-635</v>
      </c>
      <c r="I123" s="338"/>
    </row>
    <row r="124" spans="2:9" ht="14.25">
      <c r="B124" s="3" t="s">
        <v>130</v>
      </c>
      <c r="D124" s="7"/>
      <c r="E124" s="7"/>
      <c r="F124" s="7"/>
      <c r="G124" s="7"/>
      <c r="H124" s="7">
        <f>+H126-H125</f>
        <v>20228</v>
      </c>
      <c r="I124" s="338"/>
    </row>
    <row r="125" spans="2:9" ht="14.25">
      <c r="B125" s="3" t="s">
        <v>14</v>
      </c>
      <c r="D125" s="7"/>
      <c r="E125" s="7"/>
      <c r="F125" s="7"/>
      <c r="G125" s="7"/>
      <c r="H125" s="7">
        <f>'Income Statement'!F33</f>
        <v>-5625</v>
      </c>
      <c r="I125" s="338"/>
    </row>
    <row r="126" spans="2:9" ht="14.25">
      <c r="B126" s="3" t="s">
        <v>107</v>
      </c>
      <c r="D126" s="7"/>
      <c r="E126" s="7"/>
      <c r="F126" s="7"/>
      <c r="G126" s="7"/>
      <c r="H126" s="11">
        <f>'Income Statement'!F35</f>
        <v>14603</v>
      </c>
      <c r="I126" s="337">
        <f>H126-'Income Statement'!F35</f>
        <v>0</v>
      </c>
    </row>
    <row r="127" spans="4:9" ht="14.25">
      <c r="D127" s="7"/>
      <c r="E127" s="7"/>
      <c r="F127" s="7"/>
      <c r="G127" s="7"/>
      <c r="H127" s="7"/>
      <c r="I127" s="338"/>
    </row>
    <row r="128" ht="14.25">
      <c r="I128" s="338"/>
    </row>
    <row r="130" spans="1:9" s="2" customFormat="1" ht="15">
      <c r="A130" s="5">
        <v>11</v>
      </c>
      <c r="B130" s="2" t="s">
        <v>106</v>
      </c>
      <c r="I130" s="322"/>
    </row>
    <row r="132" spans="2:8" ht="14.25">
      <c r="B132" s="495" t="s">
        <v>187</v>
      </c>
      <c r="C132" s="495"/>
      <c r="D132" s="495"/>
      <c r="E132" s="495"/>
      <c r="F132" s="495"/>
      <c r="G132" s="495"/>
      <c r="H132" s="495"/>
    </row>
    <row r="133" spans="2:8" ht="14.25">
      <c r="B133" s="495"/>
      <c r="C133" s="495"/>
      <c r="D133" s="495"/>
      <c r="E133" s="495"/>
      <c r="F133" s="495"/>
      <c r="G133" s="495"/>
      <c r="H133" s="495"/>
    </row>
    <row r="134" spans="2:8" ht="14.25">
      <c r="B134" s="495"/>
      <c r="C134" s="495"/>
      <c r="D134" s="495"/>
      <c r="E134" s="495"/>
      <c r="F134" s="495"/>
      <c r="G134" s="495"/>
      <c r="H134" s="495"/>
    </row>
    <row r="135" spans="2:8" ht="14.25">
      <c r="B135" s="6"/>
      <c r="C135" s="6"/>
      <c r="D135" s="6"/>
      <c r="E135" s="6"/>
      <c r="F135" s="6"/>
      <c r="G135" s="6"/>
      <c r="H135" s="6"/>
    </row>
    <row r="136" spans="2:8" ht="14.25">
      <c r="B136" s="6"/>
      <c r="C136" s="6"/>
      <c r="D136" s="6"/>
      <c r="E136" s="6"/>
      <c r="F136" s="6"/>
      <c r="G136" s="6"/>
      <c r="H136" s="6"/>
    </row>
    <row r="137" spans="1:9" s="2" customFormat="1" ht="15">
      <c r="A137" s="5">
        <v>12</v>
      </c>
      <c r="B137" s="2" t="s">
        <v>105</v>
      </c>
      <c r="I137" s="322"/>
    </row>
    <row r="139" spans="2:8" ht="14.25">
      <c r="B139" s="495" t="s">
        <v>104</v>
      </c>
      <c r="C139" s="495"/>
      <c r="D139" s="495"/>
      <c r="E139" s="495"/>
      <c r="F139" s="495"/>
      <c r="G139" s="495"/>
      <c r="H139" s="495"/>
    </row>
    <row r="140" spans="2:8" ht="14.25">
      <c r="B140" s="495"/>
      <c r="C140" s="495"/>
      <c r="D140" s="495"/>
      <c r="E140" s="495"/>
      <c r="F140" s="495"/>
      <c r="G140" s="495"/>
      <c r="H140" s="495"/>
    </row>
    <row r="141" spans="2:8" ht="14.25">
      <c r="B141" s="4"/>
      <c r="C141" s="4"/>
      <c r="D141" s="4"/>
      <c r="E141" s="4"/>
      <c r="F141" s="4"/>
      <c r="G141" s="4"/>
      <c r="H141" s="4"/>
    </row>
    <row r="143" spans="1:9" s="2" customFormat="1" ht="15">
      <c r="A143" s="5">
        <v>13</v>
      </c>
      <c r="B143" s="2" t="s">
        <v>103</v>
      </c>
      <c r="I143" s="322"/>
    </row>
    <row r="145" spans="1:2" ht="15">
      <c r="A145" s="5"/>
      <c r="B145" s="3" t="s">
        <v>11</v>
      </c>
    </row>
    <row r="148" spans="1:9" s="2" customFormat="1" ht="15">
      <c r="A148" s="5">
        <v>14</v>
      </c>
      <c r="B148" s="2" t="s">
        <v>102</v>
      </c>
      <c r="I148" s="322"/>
    </row>
    <row r="150" spans="2:8" ht="14.25">
      <c r="B150" s="495" t="s">
        <v>101</v>
      </c>
      <c r="C150" s="495"/>
      <c r="D150" s="495"/>
      <c r="E150" s="495"/>
      <c r="F150" s="495"/>
      <c r="G150" s="495"/>
      <c r="H150" s="495"/>
    </row>
    <row r="151" spans="2:8" ht="14.25">
      <c r="B151" s="6"/>
      <c r="C151" s="6"/>
      <c r="D151" s="6"/>
      <c r="E151" s="6"/>
      <c r="F151" s="6"/>
      <c r="G151" s="6"/>
      <c r="H151" s="6"/>
    </row>
    <row r="153" spans="1:9" s="2" customFormat="1" ht="15">
      <c r="A153" s="5">
        <v>15</v>
      </c>
      <c r="B153" s="2" t="s">
        <v>100</v>
      </c>
      <c r="I153" s="322"/>
    </row>
    <row r="155" ht="14.25">
      <c r="B155" s="3" t="s">
        <v>99</v>
      </c>
    </row>
    <row r="158" spans="1:9" s="35" customFormat="1" ht="15">
      <c r="A158" s="356">
        <v>16</v>
      </c>
      <c r="B158" s="35" t="s">
        <v>98</v>
      </c>
      <c r="I158" s="322"/>
    </row>
    <row r="159" spans="1:9" s="36" customFormat="1" ht="14.25">
      <c r="A159" s="355"/>
      <c r="I159" s="158"/>
    </row>
    <row r="160" ht="14.25">
      <c r="B160" s="3" t="s">
        <v>97</v>
      </c>
    </row>
    <row r="162" spans="5:8" ht="14.25">
      <c r="E162" s="532" t="s">
        <v>42</v>
      </c>
      <c r="F162" s="532"/>
      <c r="G162" s="498" t="s">
        <v>43</v>
      </c>
      <c r="H162" s="498"/>
    </row>
    <row r="163" spans="5:8" ht="14.25">
      <c r="E163" s="371" t="s">
        <v>44</v>
      </c>
      <c r="F163" s="371" t="s">
        <v>45</v>
      </c>
      <c r="G163" s="371" t="s">
        <v>46</v>
      </c>
      <c r="H163" s="371" t="s">
        <v>45</v>
      </c>
    </row>
    <row r="164" spans="5:8" ht="14.25">
      <c r="E164" s="372" t="s">
        <v>47</v>
      </c>
      <c r="F164" s="371" t="s">
        <v>48</v>
      </c>
      <c r="G164" s="372" t="s">
        <v>49</v>
      </c>
      <c r="H164" s="371" t="s">
        <v>48</v>
      </c>
    </row>
    <row r="165" spans="5:8" ht="14.25">
      <c r="E165" s="370"/>
      <c r="F165" s="373" t="s">
        <v>50</v>
      </c>
      <c r="G165" s="370"/>
      <c r="H165" s="373" t="s">
        <v>49</v>
      </c>
    </row>
    <row r="166" spans="5:8" ht="14.25">
      <c r="E166" s="374">
        <f>+'PartA2&amp;A3'!D26</f>
        <v>39263</v>
      </c>
      <c r="F166" s="374">
        <f>+'PartA2&amp;A3'!F26</f>
        <v>38898</v>
      </c>
      <c r="G166" s="374">
        <f>E166</f>
        <v>39263</v>
      </c>
      <c r="H166" s="374">
        <f>F166</f>
        <v>38898</v>
      </c>
    </row>
    <row r="167" spans="5:8" ht="14.25">
      <c r="E167" s="369" t="s">
        <v>71</v>
      </c>
      <c r="F167" s="369" t="s">
        <v>71</v>
      </c>
      <c r="G167" s="369" t="s">
        <v>71</v>
      </c>
      <c r="H167" s="369" t="s">
        <v>71</v>
      </c>
    </row>
    <row r="168" spans="2:8" ht="14.25">
      <c r="B168" s="36"/>
      <c r="C168" s="36"/>
      <c r="D168" s="36"/>
      <c r="E168" s="273"/>
      <c r="F168" s="273"/>
      <c r="G168" s="273"/>
      <c r="H168" s="273"/>
    </row>
    <row r="169" spans="2:8" ht="14.25">
      <c r="B169" s="36" t="s">
        <v>152</v>
      </c>
      <c r="C169" s="36"/>
      <c r="D169" s="36"/>
      <c r="E169" s="299">
        <v>102</v>
      </c>
      <c r="F169" s="299">
        <v>3</v>
      </c>
      <c r="G169" s="299">
        <f>204+E169</f>
        <v>306</v>
      </c>
      <c r="H169" s="299">
        <v>9</v>
      </c>
    </row>
    <row r="170" spans="2:8" ht="14.25">
      <c r="B170" s="36"/>
      <c r="C170" s="36" t="s">
        <v>153</v>
      </c>
      <c r="D170" s="36"/>
      <c r="E170" s="273"/>
      <c r="F170" s="273"/>
      <c r="G170" s="273"/>
      <c r="H170" s="273"/>
    </row>
    <row r="171" spans="2:8" ht="14.25">
      <c r="B171" s="36"/>
      <c r="C171" s="36"/>
      <c r="D171" s="36"/>
      <c r="E171" s="273"/>
      <c r="F171" s="273"/>
      <c r="G171" s="273"/>
      <c r="H171" s="273"/>
    </row>
    <row r="172" spans="2:8" ht="14.25">
      <c r="B172" s="36" t="s">
        <v>96</v>
      </c>
      <c r="C172" s="36"/>
      <c r="D172" s="36"/>
      <c r="E172" s="168">
        <v>366</v>
      </c>
      <c r="F172" s="168">
        <v>436</v>
      </c>
      <c r="G172" s="168">
        <f>457+E172</f>
        <v>823</v>
      </c>
      <c r="H172" s="168">
        <v>838</v>
      </c>
    </row>
    <row r="173" spans="2:8" ht="14.25">
      <c r="B173" s="36"/>
      <c r="C173" s="36" t="s">
        <v>88</v>
      </c>
      <c r="D173" s="36"/>
      <c r="E173" s="168"/>
      <c r="F173" s="168"/>
      <c r="G173" s="168"/>
      <c r="H173" s="168"/>
    </row>
    <row r="174" spans="2:8" ht="14.25">
      <c r="B174" s="36"/>
      <c r="C174" s="36"/>
      <c r="D174" s="36"/>
      <c r="E174" s="168"/>
      <c r="F174" s="168"/>
      <c r="G174" s="168"/>
      <c r="H174" s="168"/>
    </row>
    <row r="175" spans="2:8" ht="14.25">
      <c r="B175" s="530" t="s">
        <v>95</v>
      </c>
      <c r="C175" s="531"/>
      <c r="D175" s="531"/>
      <c r="E175" s="168"/>
      <c r="F175" s="168"/>
      <c r="G175" s="168"/>
      <c r="H175" s="168"/>
    </row>
    <row r="176" spans="2:8" ht="14.25">
      <c r="B176" s="531"/>
      <c r="C176" s="531"/>
      <c r="D176" s="531"/>
      <c r="E176" s="168"/>
      <c r="F176" s="168"/>
      <c r="G176" s="168"/>
      <c r="H176" s="168"/>
    </row>
    <row r="177" spans="2:8" ht="15">
      <c r="B177" s="35"/>
      <c r="C177" s="36"/>
      <c r="D177" s="36"/>
      <c r="E177" s="168"/>
      <c r="F177" s="168"/>
      <c r="G177" s="168"/>
      <c r="H177" s="168"/>
    </row>
    <row r="178" spans="1:9" s="12" customFormat="1" ht="14.25">
      <c r="A178" s="15"/>
      <c r="B178" s="31" t="s">
        <v>94</v>
      </c>
      <c r="C178" s="31"/>
      <c r="D178" s="31"/>
      <c r="E178" s="168">
        <v>248</v>
      </c>
      <c r="F178" s="37">
        <v>381</v>
      </c>
      <c r="G178" s="168">
        <f>657+E178</f>
        <v>905</v>
      </c>
      <c r="H178" s="37">
        <v>849</v>
      </c>
      <c r="I178" s="314"/>
    </row>
    <row r="179" spans="1:9" s="12" customFormat="1" ht="14.25">
      <c r="A179" s="15"/>
      <c r="B179" s="31"/>
      <c r="C179" s="31" t="s">
        <v>93</v>
      </c>
      <c r="D179" s="31"/>
      <c r="E179" s="37"/>
      <c r="F179" s="37"/>
      <c r="G179" s="37"/>
      <c r="H179" s="37"/>
      <c r="I179" s="314"/>
    </row>
    <row r="180" spans="1:9" s="12" customFormat="1" ht="14.25">
      <c r="A180" s="15"/>
      <c r="B180" s="31"/>
      <c r="C180" s="31"/>
      <c r="D180" s="31"/>
      <c r="E180" s="37"/>
      <c r="F180" s="37"/>
      <c r="G180" s="37"/>
      <c r="H180" s="37"/>
      <c r="I180" s="314"/>
    </row>
    <row r="181" spans="1:9" s="12" customFormat="1" ht="14.25">
      <c r="A181" s="15"/>
      <c r="B181" s="31" t="s">
        <v>94</v>
      </c>
      <c r="C181" s="31"/>
      <c r="D181" s="31"/>
      <c r="E181" s="37"/>
      <c r="F181" s="37"/>
      <c r="G181" s="37"/>
      <c r="H181" s="37"/>
      <c r="I181" s="314"/>
    </row>
    <row r="182" spans="1:9" s="12" customFormat="1" ht="14.25">
      <c r="A182" s="15"/>
      <c r="B182" s="31"/>
      <c r="C182" s="31" t="s">
        <v>291</v>
      </c>
      <c r="D182" s="31"/>
      <c r="E182" s="37">
        <v>0</v>
      </c>
      <c r="F182" s="37">
        <v>-3722</v>
      </c>
      <c r="G182" s="37">
        <v>0</v>
      </c>
      <c r="H182" s="37">
        <v>-3722</v>
      </c>
      <c r="I182" s="314"/>
    </row>
    <row r="183" spans="1:9" s="12" customFormat="1" ht="14.25">
      <c r="A183" s="15"/>
      <c r="B183" s="31"/>
      <c r="C183" s="31" t="s">
        <v>292</v>
      </c>
      <c r="D183" s="31"/>
      <c r="E183" s="37"/>
      <c r="F183" s="37"/>
      <c r="G183" s="37"/>
      <c r="H183" s="37"/>
      <c r="I183" s="314"/>
    </row>
    <row r="184" spans="1:9" s="12" customFormat="1" ht="14.25">
      <c r="A184" s="15"/>
      <c r="B184" s="31"/>
      <c r="C184" s="31"/>
      <c r="D184" s="31"/>
      <c r="E184" s="37"/>
      <c r="F184" s="37"/>
      <c r="G184" s="37"/>
      <c r="H184" s="37"/>
      <c r="I184" s="314"/>
    </row>
    <row r="185" spans="1:9" s="12" customFormat="1" ht="14.25">
      <c r="A185" s="15"/>
      <c r="B185" s="31" t="s">
        <v>92</v>
      </c>
      <c r="C185" s="31"/>
      <c r="D185" s="31"/>
      <c r="E185" s="37">
        <v>98</v>
      </c>
      <c r="F185" s="37">
        <v>117</v>
      </c>
      <c r="G185" s="37">
        <f>123+E185</f>
        <v>221</v>
      </c>
      <c r="H185" s="37">
        <v>220</v>
      </c>
      <c r="I185" s="314"/>
    </row>
    <row r="186" spans="1:9" s="12" customFormat="1" ht="14.25">
      <c r="A186" s="15"/>
      <c r="B186" s="31"/>
      <c r="C186" s="31" t="s">
        <v>91</v>
      </c>
      <c r="D186" s="31"/>
      <c r="E186" s="37"/>
      <c r="F186" s="37"/>
      <c r="G186" s="37"/>
      <c r="H186" s="37"/>
      <c r="I186" s="314"/>
    </row>
    <row r="187" spans="1:9" s="12" customFormat="1" ht="14.25">
      <c r="A187" s="15"/>
      <c r="B187" s="31"/>
      <c r="C187" s="31"/>
      <c r="D187" s="31"/>
      <c r="E187" s="37"/>
      <c r="F187" s="37"/>
      <c r="G187" s="37"/>
      <c r="H187" s="37"/>
      <c r="I187" s="314"/>
    </row>
    <row r="188" spans="1:9" s="12" customFormat="1" ht="14.25">
      <c r="A188" s="15"/>
      <c r="B188" s="31" t="s">
        <v>90</v>
      </c>
      <c r="C188" s="31"/>
      <c r="D188" s="31"/>
      <c r="E188" s="274">
        <v>264</v>
      </c>
      <c r="F188" s="291">
        <v>133</v>
      </c>
      <c r="G188" s="274">
        <f>208+E188</f>
        <v>472</v>
      </c>
      <c r="H188" s="291">
        <v>369</v>
      </c>
      <c r="I188" s="314"/>
    </row>
    <row r="189" spans="1:9" s="12" customFormat="1" ht="14.25">
      <c r="A189" s="15"/>
      <c r="B189" s="31"/>
      <c r="C189" s="31" t="s">
        <v>167</v>
      </c>
      <c r="D189" s="31"/>
      <c r="E189" s="37"/>
      <c r="F189" s="37"/>
      <c r="G189" s="37"/>
      <c r="H189" s="37"/>
      <c r="I189" s="314"/>
    </row>
    <row r="190" spans="1:9" s="12" customFormat="1" ht="14.25">
      <c r="A190" s="15"/>
      <c r="B190" s="31"/>
      <c r="C190" s="31" t="s">
        <v>168</v>
      </c>
      <c r="D190" s="31"/>
      <c r="E190" s="37"/>
      <c r="F190" s="37"/>
      <c r="G190" s="37"/>
      <c r="H190" s="37"/>
      <c r="I190" s="314"/>
    </row>
    <row r="191" spans="1:9" s="12" customFormat="1" ht="14.25">
      <c r="A191" s="15"/>
      <c r="B191" s="31"/>
      <c r="C191" s="31"/>
      <c r="D191" s="31"/>
      <c r="E191" s="37"/>
      <c r="F191" s="37"/>
      <c r="G191" s="37"/>
      <c r="H191" s="37"/>
      <c r="I191" s="314"/>
    </row>
    <row r="192" spans="1:9" s="12" customFormat="1" ht="14.25">
      <c r="A192" s="15"/>
      <c r="B192" s="31" t="s">
        <v>89</v>
      </c>
      <c r="C192" s="31"/>
      <c r="D192" s="31"/>
      <c r="E192" s="37">
        <v>12</v>
      </c>
      <c r="F192" s="291">
        <v>2</v>
      </c>
      <c r="G192" s="37">
        <f>24+E192</f>
        <v>36</v>
      </c>
      <c r="H192" s="291">
        <v>4</v>
      </c>
      <c r="I192" s="314"/>
    </row>
    <row r="193" spans="1:9" s="12" customFormat="1" ht="14.25">
      <c r="A193" s="15"/>
      <c r="B193" s="275"/>
      <c r="C193" s="31" t="s">
        <v>88</v>
      </c>
      <c r="D193" s="31"/>
      <c r="E193" s="37"/>
      <c r="F193" s="37"/>
      <c r="G193" s="37"/>
      <c r="H193" s="37"/>
      <c r="I193" s="314"/>
    </row>
    <row r="194" spans="1:9" s="12" customFormat="1" ht="14.25">
      <c r="A194" s="15"/>
      <c r="B194" s="30"/>
      <c r="C194" s="30"/>
      <c r="D194" s="31"/>
      <c r="E194" s="37"/>
      <c r="F194" s="37"/>
      <c r="G194" s="37"/>
      <c r="H194" s="37"/>
      <c r="I194" s="314"/>
    </row>
    <row r="195" spans="1:9" s="12" customFormat="1" ht="14.25">
      <c r="A195" s="15"/>
      <c r="B195" s="30" t="s">
        <v>87</v>
      </c>
      <c r="C195" s="30"/>
      <c r="D195" s="31"/>
      <c r="E195" s="291" t="s">
        <v>72</v>
      </c>
      <c r="F195" s="291" t="s">
        <v>72</v>
      </c>
      <c r="G195" s="274">
        <v>9</v>
      </c>
      <c r="H195" s="291">
        <v>26</v>
      </c>
      <c r="I195" s="314"/>
    </row>
    <row r="196" spans="1:9" s="12" customFormat="1" ht="14.25">
      <c r="A196" s="15"/>
      <c r="B196" s="30"/>
      <c r="C196" s="30" t="s">
        <v>86</v>
      </c>
      <c r="D196" s="31"/>
      <c r="E196" s="31"/>
      <c r="F196" s="31"/>
      <c r="G196" s="31"/>
      <c r="H196" s="31"/>
      <c r="I196" s="314"/>
    </row>
    <row r="197" spans="1:9" s="12" customFormat="1" ht="14.25">
      <c r="A197" s="15"/>
      <c r="B197" s="30"/>
      <c r="C197" s="30"/>
      <c r="D197" s="31"/>
      <c r="E197" s="31"/>
      <c r="F197" s="31"/>
      <c r="G197" s="31"/>
      <c r="H197" s="31"/>
      <c r="I197" s="314"/>
    </row>
    <row r="198" spans="1:9" s="12" customFormat="1" ht="14.25">
      <c r="A198" s="15"/>
      <c r="B198" s="493" t="s">
        <v>162</v>
      </c>
      <c r="C198" s="493"/>
      <c r="D198" s="493"/>
      <c r="E198" s="493"/>
      <c r="F198" s="493"/>
      <c r="G198" s="493"/>
      <c r="H198" s="493"/>
      <c r="I198" s="314"/>
    </row>
    <row r="199" spans="1:9" s="12" customFormat="1" ht="14.25">
      <c r="A199" s="15"/>
      <c r="B199" s="493"/>
      <c r="C199" s="493"/>
      <c r="D199" s="493"/>
      <c r="E199" s="493"/>
      <c r="F199" s="493"/>
      <c r="G199" s="493"/>
      <c r="H199" s="493"/>
      <c r="I199" s="314"/>
    </row>
    <row r="200" spans="1:9" s="12" customFormat="1" ht="14.25">
      <c r="A200" s="15"/>
      <c r="B200" s="276"/>
      <c r="C200" s="30"/>
      <c r="D200" s="31"/>
      <c r="E200" s="31"/>
      <c r="F200" s="31"/>
      <c r="G200" s="31"/>
      <c r="H200" s="31"/>
      <c r="I200" s="314"/>
    </row>
    <row r="201" spans="1:9" s="12" customFormat="1" ht="14.25">
      <c r="A201" s="15"/>
      <c r="B201" s="527" t="s">
        <v>163</v>
      </c>
      <c r="C201" s="496"/>
      <c r="D201" s="496"/>
      <c r="E201" s="496"/>
      <c r="F201" s="496"/>
      <c r="G201" s="496"/>
      <c r="H201" s="496"/>
      <c r="I201" s="314"/>
    </row>
    <row r="202" spans="1:9" s="12" customFormat="1" ht="14.25">
      <c r="A202" s="15"/>
      <c r="B202" s="496"/>
      <c r="C202" s="496"/>
      <c r="D202" s="496"/>
      <c r="E202" s="496"/>
      <c r="F202" s="496"/>
      <c r="G202" s="496"/>
      <c r="H202" s="496"/>
      <c r="I202" s="314"/>
    </row>
    <row r="203" spans="1:9" s="12" customFormat="1" ht="14.25">
      <c r="A203" s="15"/>
      <c r="B203" s="13"/>
      <c r="I203" s="314"/>
    </row>
    <row r="204" spans="1:9" s="33" customFormat="1" ht="15">
      <c r="A204" s="356">
        <v>17</v>
      </c>
      <c r="B204" s="528" t="s">
        <v>85</v>
      </c>
      <c r="C204" s="529"/>
      <c r="D204" s="529"/>
      <c r="E204" s="529"/>
      <c r="F204" s="529"/>
      <c r="G204" s="529"/>
      <c r="H204" s="529"/>
      <c r="I204" s="313"/>
    </row>
    <row r="205" spans="1:9" s="416" customFormat="1" ht="15">
      <c r="A205" s="415"/>
      <c r="I205" s="417"/>
    </row>
    <row r="206" spans="1:9" s="416" customFormat="1" ht="15">
      <c r="A206" s="415"/>
      <c r="C206" s="418"/>
      <c r="D206" s="418"/>
      <c r="E206" s="418"/>
      <c r="F206" s="418"/>
      <c r="G206" s="418"/>
      <c r="H206" s="418"/>
      <c r="I206" s="417"/>
    </row>
    <row r="207" spans="1:9" s="416" customFormat="1" ht="15">
      <c r="A207" s="415"/>
      <c r="B207" s="418"/>
      <c r="C207" s="418"/>
      <c r="D207" s="418"/>
      <c r="E207" s="418"/>
      <c r="F207" s="418"/>
      <c r="G207" s="418"/>
      <c r="H207" s="418"/>
      <c r="I207" s="417"/>
    </row>
    <row r="208" spans="1:9" s="155" customFormat="1" ht="12.75">
      <c r="A208" s="204"/>
      <c r="B208" s="418"/>
      <c r="C208" s="418"/>
      <c r="D208" s="418"/>
      <c r="E208" s="418"/>
      <c r="F208" s="418"/>
      <c r="G208" s="418"/>
      <c r="H208" s="418"/>
      <c r="I208" s="419"/>
    </row>
    <row r="209" spans="1:9" s="155" customFormat="1" ht="12.75">
      <c r="A209" s="204"/>
      <c r="B209" s="418"/>
      <c r="C209" s="418"/>
      <c r="D209" s="418"/>
      <c r="E209" s="418"/>
      <c r="F209" s="418"/>
      <c r="G209" s="418"/>
      <c r="H209" s="418"/>
      <c r="I209" s="419"/>
    </row>
    <row r="210" spans="1:9" s="155" customFormat="1" ht="12.75">
      <c r="A210" s="204"/>
      <c r="B210" s="420"/>
      <c r="C210" s="420"/>
      <c r="D210" s="420"/>
      <c r="E210" s="420"/>
      <c r="F210" s="420"/>
      <c r="G210" s="420"/>
      <c r="H210" s="420"/>
      <c r="I210" s="419"/>
    </row>
    <row r="211" spans="1:9" s="155" customFormat="1" ht="12.75">
      <c r="A211" s="204"/>
      <c r="B211" s="420"/>
      <c r="C211" s="420"/>
      <c r="D211" s="420"/>
      <c r="E211" s="420"/>
      <c r="F211" s="420"/>
      <c r="G211" s="420"/>
      <c r="H211" s="420"/>
      <c r="I211" s="419"/>
    </row>
    <row r="212" spans="1:9" s="33" customFormat="1" ht="15">
      <c r="A212" s="356">
        <v>18</v>
      </c>
      <c r="B212" s="35" t="s">
        <v>132</v>
      </c>
      <c r="C212" s="32"/>
      <c r="I212" s="313"/>
    </row>
    <row r="213" spans="1:9" s="33" customFormat="1" ht="15">
      <c r="A213" s="356"/>
      <c r="B213" s="35"/>
      <c r="C213" s="32"/>
      <c r="I213" s="313"/>
    </row>
    <row r="214" spans="1:9" s="33" customFormat="1" ht="15">
      <c r="A214" s="356"/>
      <c r="B214" s="36"/>
      <c r="C214" s="32"/>
      <c r="D214" s="319"/>
      <c r="E214" s="37"/>
      <c r="F214" s="260"/>
      <c r="G214" s="261"/>
      <c r="I214" s="313"/>
    </row>
    <row r="215" spans="1:9" s="33" customFormat="1" ht="15">
      <c r="A215" s="356"/>
      <c r="B215" s="36"/>
      <c r="C215" s="32"/>
      <c r="D215" s="319"/>
      <c r="E215" s="37"/>
      <c r="F215" s="260"/>
      <c r="G215" s="261"/>
      <c r="I215" s="313"/>
    </row>
    <row r="216" spans="1:9" s="33" customFormat="1" ht="20.25" customHeight="1">
      <c r="A216" s="356"/>
      <c r="B216" s="36"/>
      <c r="C216" s="32"/>
      <c r="D216" s="319"/>
      <c r="E216" s="37"/>
      <c r="F216" s="260"/>
      <c r="G216" s="261"/>
      <c r="I216" s="313"/>
    </row>
    <row r="217" spans="1:9" s="33" customFormat="1" ht="15">
      <c r="A217" s="356"/>
      <c r="B217" s="36"/>
      <c r="C217" s="32"/>
      <c r="D217" s="319"/>
      <c r="E217" s="37"/>
      <c r="F217" s="260"/>
      <c r="G217" s="261"/>
      <c r="I217" s="313"/>
    </row>
    <row r="218" spans="1:9" s="33" customFormat="1" ht="15">
      <c r="A218" s="356">
        <v>19</v>
      </c>
      <c r="B218" s="32" t="s">
        <v>225</v>
      </c>
      <c r="C218" s="32"/>
      <c r="I218" s="313"/>
    </row>
    <row r="219" spans="1:9" s="12" customFormat="1" ht="14.25">
      <c r="A219" s="15"/>
      <c r="B219" s="30"/>
      <c r="C219" s="30"/>
      <c r="D219" s="31"/>
      <c r="E219" s="31"/>
      <c r="F219" s="31"/>
      <c r="G219" s="31"/>
      <c r="H219" s="31"/>
      <c r="I219" s="314"/>
    </row>
    <row r="220" spans="1:9" s="31" customFormat="1" ht="14.25">
      <c r="A220" s="355"/>
      <c r="B220" s="492" t="s">
        <v>242</v>
      </c>
      <c r="C220" s="493"/>
      <c r="D220" s="493"/>
      <c r="E220" s="493"/>
      <c r="F220" s="493"/>
      <c r="G220" s="493"/>
      <c r="H220" s="493"/>
      <c r="I220" s="314"/>
    </row>
    <row r="221" spans="1:9" s="31" customFormat="1" ht="14.25">
      <c r="A221" s="355"/>
      <c r="B221" s="492"/>
      <c r="C221" s="493"/>
      <c r="D221" s="493"/>
      <c r="E221" s="493"/>
      <c r="F221" s="493"/>
      <c r="G221" s="493"/>
      <c r="H221" s="493"/>
      <c r="I221" s="314"/>
    </row>
    <row r="222" spans="1:9" s="31" customFormat="1" ht="14.25">
      <c r="A222" s="355"/>
      <c r="B222" s="382"/>
      <c r="C222" s="381"/>
      <c r="D222" s="381"/>
      <c r="E222" s="381"/>
      <c r="F222" s="381"/>
      <c r="G222" s="381"/>
      <c r="H222" s="381"/>
      <c r="I222" s="314"/>
    </row>
    <row r="223" spans="1:9" s="12" customFormat="1" ht="14.25">
      <c r="A223" s="15"/>
      <c r="B223" s="4"/>
      <c r="C223" s="4"/>
      <c r="D223" s="4"/>
      <c r="E223" s="4"/>
      <c r="F223" s="4"/>
      <c r="G223" s="4"/>
      <c r="H223" s="4"/>
      <c r="I223" s="314"/>
    </row>
    <row r="224" spans="1:9" s="14" customFormat="1" ht="15">
      <c r="A224" s="5">
        <v>20</v>
      </c>
      <c r="B224" s="14" t="s">
        <v>84</v>
      </c>
      <c r="I224" s="313"/>
    </row>
    <row r="225" spans="1:9" s="12" customFormat="1" ht="14.25">
      <c r="A225" s="15"/>
      <c r="I225" s="314"/>
    </row>
    <row r="226" spans="1:9" s="12" customFormat="1" ht="14.25">
      <c r="A226" s="15"/>
      <c r="B226" s="12" t="s">
        <v>83</v>
      </c>
      <c r="I226" s="314"/>
    </row>
    <row r="227" spans="1:9" s="12" customFormat="1" ht="14.25">
      <c r="A227" s="15"/>
      <c r="I227" s="314"/>
    </row>
    <row r="228" spans="1:9" s="12" customFormat="1" ht="14.25">
      <c r="A228" s="15"/>
      <c r="I228" s="314"/>
    </row>
    <row r="229" spans="1:9" s="31" customFormat="1" ht="15">
      <c r="A229" s="356">
        <v>21</v>
      </c>
      <c r="B229" s="33" t="s">
        <v>82</v>
      </c>
      <c r="C229" s="33"/>
      <c r="D229" s="33"/>
      <c r="E229" s="33"/>
      <c r="F229" s="33"/>
      <c r="G229" s="33"/>
      <c r="H229" s="33"/>
      <c r="I229" s="314"/>
    </row>
    <row r="230" spans="1:9" s="31" customFormat="1" ht="14.25">
      <c r="A230" s="355"/>
      <c r="E230" s="491" t="s">
        <v>42</v>
      </c>
      <c r="F230" s="491"/>
      <c r="G230" s="491" t="s">
        <v>43</v>
      </c>
      <c r="H230" s="491"/>
      <c r="I230" s="314"/>
    </row>
    <row r="231" spans="1:9" s="31" customFormat="1" ht="14.25">
      <c r="A231" s="355"/>
      <c r="E231" s="376" t="s">
        <v>44</v>
      </c>
      <c r="F231" s="376" t="s">
        <v>45</v>
      </c>
      <c r="G231" s="376" t="s">
        <v>46</v>
      </c>
      <c r="H231" s="376" t="s">
        <v>45</v>
      </c>
      <c r="I231" s="314"/>
    </row>
    <row r="232" spans="1:9" s="31" customFormat="1" ht="14.25">
      <c r="A232" s="355"/>
      <c r="E232" s="377" t="s">
        <v>47</v>
      </c>
      <c r="F232" s="376" t="s">
        <v>48</v>
      </c>
      <c r="G232" s="377" t="s">
        <v>49</v>
      </c>
      <c r="H232" s="376" t="s">
        <v>48</v>
      </c>
      <c r="I232" s="314"/>
    </row>
    <row r="233" spans="1:9" s="33" customFormat="1" ht="15">
      <c r="A233" s="355"/>
      <c r="B233" s="31"/>
      <c r="C233" s="31"/>
      <c r="D233" s="31"/>
      <c r="E233" s="376"/>
      <c r="F233" s="377" t="s">
        <v>50</v>
      </c>
      <c r="G233" s="376"/>
      <c r="H233" s="377" t="s">
        <v>49</v>
      </c>
      <c r="I233" s="313"/>
    </row>
    <row r="234" spans="1:9" s="31" customFormat="1" ht="14.25">
      <c r="A234" s="355"/>
      <c r="B234" s="378"/>
      <c r="C234" s="378"/>
      <c r="E234" s="379">
        <f>E166</f>
        <v>39263</v>
      </c>
      <c r="F234" s="379">
        <f>+F166</f>
        <v>38898</v>
      </c>
      <c r="G234" s="379">
        <f>+E234</f>
        <v>39263</v>
      </c>
      <c r="H234" s="379">
        <f>+F234</f>
        <v>38898</v>
      </c>
      <c r="I234" s="314"/>
    </row>
    <row r="235" spans="1:9" s="31" customFormat="1" ht="14.25">
      <c r="A235" s="355"/>
      <c r="E235" s="358" t="s">
        <v>71</v>
      </c>
      <c r="F235" s="358" t="s">
        <v>71</v>
      </c>
      <c r="G235" s="358" t="s">
        <v>71</v>
      </c>
      <c r="H235" s="358" t="s">
        <v>71</v>
      </c>
      <c r="I235" s="314"/>
    </row>
    <row r="236" spans="1:9" s="31" customFormat="1" ht="14.25">
      <c r="A236" s="355"/>
      <c r="I236" s="314"/>
    </row>
    <row r="237" spans="1:9" s="31" customFormat="1" ht="15" thickBot="1">
      <c r="A237" s="355"/>
      <c r="B237" s="31" t="s">
        <v>204</v>
      </c>
      <c r="E237" s="380">
        <f>-'Income Statement'!D33</f>
        <v>1755</v>
      </c>
      <c r="F237" s="380">
        <f>-'Income Statement'!E33</f>
        <v>1484</v>
      </c>
      <c r="G237" s="380">
        <f>-'Income Statement'!F33</f>
        <v>5625</v>
      </c>
      <c r="H237" s="380">
        <f>-'Income Statement'!G33</f>
        <v>3765</v>
      </c>
      <c r="I237" s="314"/>
    </row>
    <row r="238" spans="1:9" s="12" customFormat="1" ht="15" thickTop="1">
      <c r="A238" s="15"/>
      <c r="B238" s="3"/>
      <c r="C238" s="3"/>
      <c r="D238" s="3"/>
      <c r="E238" s="3"/>
      <c r="F238" s="3"/>
      <c r="G238" s="3"/>
      <c r="H238" s="3"/>
      <c r="I238" s="314"/>
    </row>
    <row r="239" spans="1:9" s="31" customFormat="1" ht="14.25">
      <c r="A239" s="355"/>
      <c r="B239" s="329"/>
      <c r="C239" s="36"/>
      <c r="D239" s="36"/>
      <c r="E239" s="36"/>
      <c r="F239" s="36"/>
      <c r="G239" s="36"/>
      <c r="H239" s="36"/>
      <c r="I239" s="314"/>
    </row>
    <row r="240" spans="1:9" s="12" customFormat="1" ht="15">
      <c r="A240" s="5">
        <v>22</v>
      </c>
      <c r="B240" s="2" t="s">
        <v>81</v>
      </c>
      <c r="C240" s="2"/>
      <c r="D240" s="2"/>
      <c r="E240" s="2"/>
      <c r="F240" s="2"/>
      <c r="G240" s="2"/>
      <c r="H240" s="2"/>
      <c r="I240" s="314"/>
    </row>
    <row r="241" spans="1:9" s="12" customFormat="1" ht="14.25">
      <c r="A241" s="15"/>
      <c r="B241" s="3"/>
      <c r="C241" s="3"/>
      <c r="D241" s="3"/>
      <c r="E241" s="3"/>
      <c r="F241" s="3"/>
      <c r="G241" s="3"/>
      <c r="H241" s="3"/>
      <c r="I241" s="314"/>
    </row>
    <row r="242" spans="2:8" ht="14.25">
      <c r="B242" s="495" t="s">
        <v>169</v>
      </c>
      <c r="C242" s="496"/>
      <c r="D242" s="496"/>
      <c r="E242" s="496"/>
      <c r="F242" s="496"/>
      <c r="G242" s="496"/>
      <c r="H242" s="496"/>
    </row>
    <row r="243" spans="2:8" ht="14.25">
      <c r="B243" s="496"/>
      <c r="C243" s="496"/>
      <c r="D243" s="496"/>
      <c r="E243" s="496"/>
      <c r="F243" s="496"/>
      <c r="G243" s="496"/>
      <c r="H243" s="496"/>
    </row>
    <row r="244" spans="1:9" s="2" customFormat="1" ht="15">
      <c r="A244" s="15"/>
      <c r="B244" s="496"/>
      <c r="C244" s="496"/>
      <c r="D244" s="496"/>
      <c r="E244" s="496"/>
      <c r="F244" s="496"/>
      <c r="G244" s="496"/>
      <c r="H244" s="496"/>
      <c r="I244" s="322"/>
    </row>
    <row r="246" spans="1:19" s="2" customFormat="1" ht="15">
      <c r="A246" s="5">
        <v>23</v>
      </c>
      <c r="B246" s="2" t="s">
        <v>80</v>
      </c>
      <c r="I246" s="322"/>
      <c r="J246" s="524"/>
      <c r="K246" s="525"/>
      <c r="L246" s="525"/>
      <c r="M246" s="525"/>
      <c r="N246" s="525"/>
      <c r="O246" s="525"/>
      <c r="P246" s="525"/>
      <c r="Q246" s="526"/>
      <c r="R246" s="526"/>
      <c r="S246" s="526"/>
    </row>
    <row r="248" spans="1:9" s="36" customFormat="1" ht="30.75" customHeight="1">
      <c r="A248" s="355"/>
      <c r="B248" s="495" t="s">
        <v>12</v>
      </c>
      <c r="C248" s="495"/>
      <c r="D248" s="495"/>
      <c r="E248" s="495"/>
      <c r="F248" s="495"/>
      <c r="G248" s="495"/>
      <c r="H248" s="495"/>
      <c r="I248" s="158"/>
    </row>
    <row r="249" spans="1:9" s="36" customFormat="1" ht="12.75" customHeight="1">
      <c r="A249" s="355"/>
      <c r="B249" s="4"/>
      <c r="C249" s="4"/>
      <c r="D249" s="4"/>
      <c r="E249" s="4"/>
      <c r="F249" s="4"/>
      <c r="G249" s="4"/>
      <c r="H249" s="4"/>
      <c r="I249" s="158"/>
    </row>
    <row r="250" spans="3:8" ht="14.25">
      <c r="C250" s="4"/>
      <c r="D250" s="4"/>
      <c r="E250" s="4"/>
      <c r="F250" s="4"/>
      <c r="G250" s="4"/>
      <c r="H250" s="4"/>
    </row>
    <row r="251" spans="1:9" s="2" customFormat="1" ht="15">
      <c r="A251" s="5">
        <v>24</v>
      </c>
      <c r="B251" s="35" t="s">
        <v>79</v>
      </c>
      <c r="C251" s="35"/>
      <c r="D251" s="35"/>
      <c r="E251" s="35"/>
      <c r="F251" s="35"/>
      <c r="G251" s="35"/>
      <c r="H251" s="35"/>
      <c r="I251" s="322"/>
    </row>
    <row r="252" spans="2:8" ht="14.25">
      <c r="B252" s="36"/>
      <c r="C252" s="36"/>
      <c r="D252" s="36"/>
      <c r="E252" s="36"/>
      <c r="F252" s="36"/>
      <c r="G252" s="36"/>
      <c r="H252" s="36"/>
    </row>
    <row r="253" spans="2:8" ht="28.5" customHeight="1">
      <c r="B253" s="490" t="s">
        <v>170</v>
      </c>
      <c r="C253" s="490"/>
      <c r="D253" s="490"/>
      <c r="E253" s="490"/>
      <c r="F253" s="490"/>
      <c r="G253" s="490"/>
      <c r="H253" s="490"/>
    </row>
    <row r="254" spans="2:8" ht="14.25">
      <c r="B254" s="36"/>
      <c r="C254" s="36"/>
      <c r="D254" s="36"/>
      <c r="E254" s="36"/>
      <c r="F254" s="36"/>
      <c r="G254" s="36"/>
      <c r="H254" s="36"/>
    </row>
    <row r="255" spans="7:8" ht="14.25">
      <c r="G255" s="375">
        <f>+E234</f>
        <v>39263</v>
      </c>
      <c r="H255" s="375">
        <v>38990</v>
      </c>
    </row>
    <row r="256" spans="7:8" ht="14.25">
      <c r="G256" s="369" t="s">
        <v>78</v>
      </c>
      <c r="H256" s="369" t="s">
        <v>78</v>
      </c>
    </row>
    <row r="257" spans="2:7" ht="14.25">
      <c r="B257" s="3" t="s">
        <v>77</v>
      </c>
      <c r="G257" s="7"/>
    </row>
    <row r="258" spans="2:8" ht="14.25">
      <c r="B258" s="3" t="s">
        <v>228</v>
      </c>
      <c r="G258" s="7">
        <v>6017</v>
      </c>
      <c r="H258" s="7">
        <v>20953</v>
      </c>
    </row>
    <row r="259" spans="2:8" ht="14.25">
      <c r="B259" s="3" t="s">
        <v>75</v>
      </c>
      <c r="G259" s="7">
        <v>119</v>
      </c>
      <c r="H259" s="7">
        <v>161</v>
      </c>
    </row>
    <row r="260" spans="2:9" ht="14.25">
      <c r="B260" s="3" t="s">
        <v>16</v>
      </c>
      <c r="F260" s="294">
        <f>+'Balance Sheet'!D47-'Explanatory Notes'!G260</f>
        <v>0</v>
      </c>
      <c r="G260" s="11">
        <f>SUM(G258:G259)</f>
        <v>6136</v>
      </c>
      <c r="H260" s="11">
        <f>SUM(H258:H259)</f>
        <v>21114</v>
      </c>
      <c r="I260" s="325">
        <f>+'Balance Sheet'!G47-H260</f>
        <v>0</v>
      </c>
    </row>
    <row r="261" ht="14.25">
      <c r="G261" s="7"/>
    </row>
    <row r="262" spans="2:9" ht="14.25">
      <c r="B262" s="3" t="s">
        <v>76</v>
      </c>
      <c r="G262" s="10">
        <f>+'Balance Sheet'!D40</f>
        <v>0</v>
      </c>
      <c r="H262" s="10">
        <v>80</v>
      </c>
      <c r="I262" s="325">
        <f>+'Balance Sheet'!G40-H262</f>
        <v>0</v>
      </c>
    </row>
    <row r="263" spans="7:9" ht="14.25">
      <c r="G263" s="29"/>
      <c r="I263" s="326"/>
    </row>
    <row r="264" spans="2:8" ht="12.75" customHeight="1">
      <c r="B264" s="512" t="s">
        <v>151</v>
      </c>
      <c r="C264" s="512"/>
      <c r="D264" s="512"/>
      <c r="E264" s="512"/>
      <c r="F264" s="512"/>
      <c r="G264" s="512"/>
      <c r="H264" s="512"/>
    </row>
    <row r="265" spans="2:8" ht="33" customHeight="1">
      <c r="B265" s="512"/>
      <c r="C265" s="512"/>
      <c r="D265" s="512"/>
      <c r="E265" s="512"/>
      <c r="F265" s="512"/>
      <c r="G265" s="512"/>
      <c r="H265" s="512"/>
    </row>
    <row r="266" spans="2:8" ht="14.25">
      <c r="B266" s="4"/>
      <c r="C266" s="4"/>
      <c r="D266" s="4"/>
      <c r="E266" s="4"/>
      <c r="F266" s="4"/>
      <c r="G266" s="4"/>
      <c r="H266" s="4"/>
    </row>
    <row r="267" spans="1:3" ht="15">
      <c r="A267" s="5">
        <v>25</v>
      </c>
      <c r="B267" s="2" t="s">
        <v>251</v>
      </c>
      <c r="C267" s="2"/>
    </row>
    <row r="269" spans="1:9" s="36" customFormat="1" ht="15">
      <c r="A269" s="355"/>
      <c r="B269" s="35" t="s">
        <v>252</v>
      </c>
      <c r="I269" s="158"/>
    </row>
    <row r="270" spans="1:9" s="36" customFormat="1" ht="15">
      <c r="A270" s="355"/>
      <c r="B270" s="35"/>
      <c r="I270" s="158"/>
    </row>
    <row r="271" spans="1:20" s="36" customFormat="1" ht="14.25">
      <c r="A271" s="355"/>
      <c r="B271" s="36" t="s">
        <v>293</v>
      </c>
      <c r="I271" s="158"/>
      <c r="J271" s="402"/>
      <c r="K271" s="402"/>
      <c r="L271" s="402"/>
      <c r="M271" s="402"/>
      <c r="N271" s="402"/>
      <c r="O271" s="402"/>
      <c r="P271" s="402"/>
      <c r="Q271" s="402"/>
      <c r="R271" s="402"/>
      <c r="S271" s="402"/>
      <c r="T271" s="402"/>
    </row>
    <row r="272" spans="1:20" s="36" customFormat="1" ht="14.25">
      <c r="A272" s="355"/>
      <c r="I272" s="158"/>
      <c r="J272" s="402"/>
      <c r="K272" s="402"/>
      <c r="L272" s="402"/>
      <c r="M272" s="402"/>
      <c r="N272" s="402"/>
      <c r="O272" s="402"/>
      <c r="P272" s="402"/>
      <c r="Q272" s="402"/>
      <c r="R272" s="402"/>
      <c r="S272" s="402"/>
      <c r="T272" s="402"/>
    </row>
    <row r="273" spans="1:20" s="36" customFormat="1" ht="14.25">
      <c r="A273" s="355"/>
      <c r="B273" s="518" t="s">
        <v>253</v>
      </c>
      <c r="C273" s="519"/>
      <c r="D273" s="522" t="s">
        <v>258</v>
      </c>
      <c r="E273" s="505" t="s">
        <v>254</v>
      </c>
      <c r="F273" s="505" t="s">
        <v>255</v>
      </c>
      <c r="G273" s="513" t="s">
        <v>256</v>
      </c>
      <c r="I273" s="158"/>
      <c r="J273" s="43"/>
      <c r="K273" s="403"/>
      <c r="L273" s="403"/>
      <c r="M273" s="403"/>
      <c r="N273" s="402"/>
      <c r="O273" s="402"/>
      <c r="P273" s="402"/>
      <c r="Q273" s="402"/>
      <c r="R273" s="402"/>
      <c r="S273" s="402"/>
      <c r="T273" s="402"/>
    </row>
    <row r="274" spans="1:20" s="36" customFormat="1" ht="14.25">
      <c r="A274" s="355"/>
      <c r="B274" s="520"/>
      <c r="C274" s="521"/>
      <c r="D274" s="523"/>
      <c r="E274" s="506"/>
      <c r="F274" s="506"/>
      <c r="G274" s="514"/>
      <c r="I274" s="158"/>
      <c r="J274" s="43"/>
      <c r="K274" s="404"/>
      <c r="L274" s="404"/>
      <c r="M274" s="404"/>
      <c r="N274" s="402"/>
      <c r="O274" s="402"/>
      <c r="P274" s="402"/>
      <c r="Q274" s="402"/>
      <c r="R274" s="402"/>
      <c r="S274" s="402"/>
      <c r="T274" s="402"/>
    </row>
    <row r="275" spans="1:20" s="36" customFormat="1" ht="14.25">
      <c r="A275" s="355"/>
      <c r="B275" s="515" t="s">
        <v>257</v>
      </c>
      <c r="C275" s="516"/>
      <c r="D275" s="405">
        <v>2000</v>
      </c>
      <c r="E275" s="427">
        <v>3.438</v>
      </c>
      <c r="F275" s="406">
        <f>+D275*E275</f>
        <v>6876</v>
      </c>
      <c r="G275" s="407">
        <v>39324</v>
      </c>
      <c r="I275" s="158"/>
      <c r="J275" s="43"/>
      <c r="K275" s="404"/>
      <c r="L275" s="404"/>
      <c r="M275" s="404"/>
      <c r="N275" s="402"/>
      <c r="O275" s="402"/>
      <c r="P275" s="402"/>
      <c r="Q275" s="402"/>
      <c r="R275" s="402"/>
      <c r="S275" s="402"/>
      <c r="T275" s="402"/>
    </row>
    <row r="276" spans="1:20" s="36" customFormat="1" ht="14.25">
      <c r="A276" s="355"/>
      <c r="B276" s="507" t="s">
        <v>257</v>
      </c>
      <c r="C276" s="508"/>
      <c r="D276" s="159">
        <v>1500</v>
      </c>
      <c r="E276" s="428">
        <v>3.44</v>
      </c>
      <c r="F276" s="408">
        <f>+D276*E276</f>
        <v>5160</v>
      </c>
      <c r="G276" s="409">
        <v>39351</v>
      </c>
      <c r="I276" s="158"/>
      <c r="J276" s="43"/>
      <c r="K276" s="404"/>
      <c r="L276" s="404"/>
      <c r="M276" s="404"/>
      <c r="N276" s="402"/>
      <c r="O276" s="402"/>
      <c r="P276" s="402"/>
      <c r="Q276" s="402"/>
      <c r="R276" s="402"/>
      <c r="S276" s="402"/>
      <c r="T276" s="402"/>
    </row>
    <row r="277" spans="1:20" s="36" customFormat="1" ht="14.25">
      <c r="A277" s="355"/>
      <c r="G277" s="411"/>
      <c r="I277" s="158"/>
      <c r="J277" s="43"/>
      <c r="K277" s="410"/>
      <c r="L277" s="410"/>
      <c r="M277" s="412"/>
      <c r="N277" s="402"/>
      <c r="O277" s="402"/>
      <c r="P277" s="402"/>
      <c r="Q277" s="402"/>
      <c r="R277" s="402"/>
      <c r="S277" s="402"/>
      <c r="T277" s="402"/>
    </row>
    <row r="278" spans="1:20" s="36" customFormat="1" ht="14.25">
      <c r="A278" s="355"/>
      <c r="B278" s="517" t="s">
        <v>259</v>
      </c>
      <c r="C278" s="517"/>
      <c r="D278" s="517"/>
      <c r="E278" s="517"/>
      <c r="F278" s="517"/>
      <c r="G278" s="517"/>
      <c r="H278" s="517"/>
      <c r="I278" s="158"/>
      <c r="J278" s="43"/>
      <c r="K278" s="43"/>
      <c r="L278" s="43"/>
      <c r="M278" s="413"/>
      <c r="N278" s="402"/>
      <c r="O278" s="402"/>
      <c r="P278" s="402"/>
      <c r="Q278" s="402"/>
      <c r="R278" s="402"/>
      <c r="S278" s="402"/>
      <c r="T278" s="402"/>
    </row>
    <row r="279" spans="1:20" s="36" customFormat="1" ht="14.25">
      <c r="A279" s="355"/>
      <c r="B279" s="517"/>
      <c r="C279" s="517"/>
      <c r="D279" s="517"/>
      <c r="E279" s="517"/>
      <c r="F279" s="517"/>
      <c r="G279" s="517"/>
      <c r="H279" s="517"/>
      <c r="I279" s="158"/>
      <c r="J279" s="43"/>
      <c r="K279" s="43"/>
      <c r="L279" s="43"/>
      <c r="M279" s="414"/>
      <c r="N279" s="402"/>
      <c r="O279" s="402"/>
      <c r="P279" s="402"/>
      <c r="Q279" s="402"/>
      <c r="R279" s="402"/>
      <c r="S279" s="402"/>
      <c r="T279" s="402"/>
    </row>
    <row r="280" spans="1:20" s="36" customFormat="1" ht="14.25">
      <c r="A280" s="355"/>
      <c r="B280" s="517"/>
      <c r="C280" s="517"/>
      <c r="D280" s="517"/>
      <c r="E280" s="517"/>
      <c r="F280" s="517"/>
      <c r="G280" s="517"/>
      <c r="H280" s="517"/>
      <c r="I280" s="158"/>
      <c r="J280" s="43"/>
      <c r="K280" s="43"/>
      <c r="L280" s="43"/>
      <c r="M280" s="43"/>
      <c r="N280" s="402"/>
      <c r="O280" s="402"/>
      <c r="P280" s="402"/>
      <c r="Q280" s="402"/>
      <c r="R280" s="402"/>
      <c r="S280" s="402"/>
      <c r="T280" s="402"/>
    </row>
    <row r="281" spans="1:20" s="36" customFormat="1" ht="14.25">
      <c r="A281" s="355"/>
      <c r="I281" s="158"/>
      <c r="J281" s="402"/>
      <c r="K281" s="402"/>
      <c r="L281" s="402"/>
      <c r="M281" s="402"/>
      <c r="N281" s="402"/>
      <c r="O281" s="402"/>
      <c r="P281" s="402"/>
      <c r="Q281" s="402"/>
      <c r="R281" s="402"/>
      <c r="S281" s="402"/>
      <c r="T281" s="402"/>
    </row>
    <row r="282" spans="1:9" s="2" customFormat="1" ht="15">
      <c r="A282" s="5">
        <v>26</v>
      </c>
      <c r="B282" s="2" t="s">
        <v>74</v>
      </c>
      <c r="I282" s="322"/>
    </row>
    <row r="284" spans="2:8" ht="12.75" customHeight="1">
      <c r="B284" s="512" t="s">
        <v>222</v>
      </c>
      <c r="C284" s="512"/>
      <c r="D284" s="512"/>
      <c r="E284" s="512"/>
      <c r="F284" s="512"/>
      <c r="G284" s="512"/>
      <c r="H284" s="512"/>
    </row>
    <row r="285" spans="2:8" ht="14.25">
      <c r="B285" s="512"/>
      <c r="C285" s="512"/>
      <c r="D285" s="512"/>
      <c r="E285" s="512"/>
      <c r="F285" s="512"/>
      <c r="G285" s="512"/>
      <c r="H285" s="512"/>
    </row>
    <row r="286" spans="2:8" ht="14.25">
      <c r="B286" s="512"/>
      <c r="C286" s="512"/>
      <c r="D286" s="512"/>
      <c r="E286" s="512"/>
      <c r="F286" s="512"/>
      <c r="G286" s="512"/>
      <c r="H286" s="512"/>
    </row>
    <row r="287" spans="2:8" ht="14.25">
      <c r="B287" s="512"/>
      <c r="C287" s="512"/>
      <c r="D287" s="512"/>
      <c r="E287" s="512"/>
      <c r="F287" s="512"/>
      <c r="G287" s="512"/>
      <c r="H287" s="512"/>
    </row>
    <row r="288" spans="2:8" ht="14.25">
      <c r="B288" s="512"/>
      <c r="C288" s="512"/>
      <c r="D288" s="512"/>
      <c r="E288" s="512"/>
      <c r="F288" s="512"/>
      <c r="G288" s="512"/>
      <c r="H288" s="512"/>
    </row>
    <row r="289" spans="2:8" ht="14.25">
      <c r="B289" s="512"/>
      <c r="C289" s="512"/>
      <c r="D289" s="512"/>
      <c r="E289" s="512"/>
      <c r="F289" s="512"/>
      <c r="G289" s="512"/>
      <c r="H289" s="512"/>
    </row>
    <row r="290" spans="2:8" ht="14.25">
      <c r="B290" s="391"/>
      <c r="C290" s="391"/>
      <c r="D290" s="391"/>
      <c r="E290" s="391"/>
      <c r="F290" s="391"/>
      <c r="G290" s="391"/>
      <c r="H290" s="391"/>
    </row>
    <row r="291" spans="1:9" s="2" customFormat="1" ht="15">
      <c r="A291" s="5">
        <v>27</v>
      </c>
      <c r="B291" s="35" t="s">
        <v>229</v>
      </c>
      <c r="C291" s="35"/>
      <c r="D291" s="35"/>
      <c r="E291" s="35"/>
      <c r="F291" s="35"/>
      <c r="G291" s="35"/>
      <c r="H291" s="35"/>
      <c r="I291" s="322"/>
    </row>
    <row r="292" spans="1:9" s="2" customFormat="1" ht="72.75" customHeight="1">
      <c r="A292" s="5"/>
      <c r="B292" s="490" t="s">
        <v>294</v>
      </c>
      <c r="C292" s="511"/>
      <c r="D292" s="511"/>
      <c r="E292" s="511"/>
      <c r="F292" s="511"/>
      <c r="G292" s="511"/>
      <c r="H292" s="511"/>
      <c r="I292" s="322"/>
    </row>
    <row r="293" spans="1:9" s="2" customFormat="1" ht="15">
      <c r="A293" s="5"/>
      <c r="B293" s="35"/>
      <c r="C293" s="35"/>
      <c r="D293" s="35"/>
      <c r="E293" s="35"/>
      <c r="F293" s="35"/>
      <c r="G293" s="35"/>
      <c r="H293" s="35"/>
      <c r="I293" s="322"/>
    </row>
    <row r="294" spans="1:9" s="2" customFormat="1" ht="29.25" customHeight="1">
      <c r="A294" s="5"/>
      <c r="B294" s="490" t="s">
        <v>240</v>
      </c>
      <c r="C294" s="490"/>
      <c r="D294" s="490"/>
      <c r="E294" s="490"/>
      <c r="F294" s="490"/>
      <c r="G294" s="490"/>
      <c r="H294" s="490"/>
      <c r="I294" s="322"/>
    </row>
    <row r="295" spans="1:9" s="2" customFormat="1" ht="29.25" customHeight="1">
      <c r="A295" s="5"/>
      <c r="B295" s="392"/>
      <c r="C295" s="392"/>
      <c r="D295" s="392"/>
      <c r="E295" s="392"/>
      <c r="F295" s="392"/>
      <c r="G295" s="392"/>
      <c r="H295" s="392"/>
      <c r="I295" s="322"/>
    </row>
    <row r="296" spans="1:9" s="2" customFormat="1" ht="15">
      <c r="A296" s="5"/>
      <c r="B296" s="35"/>
      <c r="C296" s="35"/>
      <c r="D296" s="35"/>
      <c r="E296" s="35"/>
      <c r="F296" s="35"/>
      <c r="G296" s="35"/>
      <c r="H296" s="35"/>
      <c r="I296" s="322"/>
    </row>
    <row r="297" spans="2:8" ht="14.25">
      <c r="B297" s="36"/>
      <c r="C297" s="36"/>
      <c r="D297" s="36"/>
      <c r="E297" s="509" t="s">
        <v>42</v>
      </c>
      <c r="F297" s="509"/>
      <c r="G297" s="509" t="s">
        <v>43</v>
      </c>
      <c r="H297" s="509"/>
    </row>
    <row r="298" spans="2:8" ht="14.25">
      <c r="B298" s="36"/>
      <c r="C298" s="36"/>
      <c r="D298" s="340"/>
      <c r="E298" s="376" t="s">
        <v>44</v>
      </c>
      <c r="F298" s="383" t="s">
        <v>45</v>
      </c>
      <c r="G298" s="376" t="s">
        <v>46</v>
      </c>
      <c r="H298" s="383" t="s">
        <v>45</v>
      </c>
    </row>
    <row r="299" spans="2:8" ht="14.25">
      <c r="B299" s="36"/>
      <c r="C299" s="36"/>
      <c r="D299" s="36"/>
      <c r="E299" s="377" t="s">
        <v>47</v>
      </c>
      <c r="F299" s="384" t="s">
        <v>48</v>
      </c>
      <c r="G299" s="377" t="s">
        <v>49</v>
      </c>
      <c r="H299" s="384" t="s">
        <v>48</v>
      </c>
    </row>
    <row r="300" spans="5:8" ht="14.25">
      <c r="E300" s="370"/>
      <c r="F300" s="373" t="s">
        <v>50</v>
      </c>
      <c r="G300" s="370"/>
      <c r="H300" s="373" t="s">
        <v>49</v>
      </c>
    </row>
    <row r="301" spans="5:8" ht="14.25">
      <c r="E301" s="374">
        <f>+E234</f>
        <v>39263</v>
      </c>
      <c r="F301" s="374">
        <f>+F234</f>
        <v>38898</v>
      </c>
      <c r="G301" s="374">
        <f>E301</f>
        <v>39263</v>
      </c>
      <c r="H301" s="374">
        <f>F301</f>
        <v>38898</v>
      </c>
    </row>
    <row r="302" spans="5:8" ht="14.25">
      <c r="E302" s="369" t="s">
        <v>71</v>
      </c>
      <c r="F302" s="369" t="s">
        <v>71</v>
      </c>
      <c r="G302" s="369" t="s">
        <v>71</v>
      </c>
      <c r="H302" s="369" t="s">
        <v>71</v>
      </c>
    </row>
    <row r="303" spans="5:8" ht="14.25">
      <c r="E303" s="15"/>
      <c r="F303" s="15"/>
      <c r="G303" s="15"/>
      <c r="H303" s="15"/>
    </row>
    <row r="304" spans="2:8" ht="14.25">
      <c r="B304" s="3" t="s">
        <v>127</v>
      </c>
      <c r="E304" s="7">
        <f>'Income Statement'!D35</f>
        <v>4444</v>
      </c>
      <c r="F304" s="7">
        <f>'Income Statement'!E35</f>
        <v>2581</v>
      </c>
      <c r="G304" s="7">
        <f>'Income Statement'!F35</f>
        <v>14603</v>
      </c>
      <c r="H304" s="7">
        <f>'Income Statement'!G35</f>
        <v>7768</v>
      </c>
    </row>
    <row r="305" spans="5:8" ht="14.25">
      <c r="E305" s="7"/>
      <c r="F305" s="7"/>
      <c r="G305" s="7"/>
      <c r="H305" s="7"/>
    </row>
    <row r="306" spans="2:8" ht="26.25" customHeight="1">
      <c r="B306" s="510" t="s">
        <v>236</v>
      </c>
      <c r="C306" s="510"/>
      <c r="D306" s="510"/>
      <c r="E306" s="7">
        <v>39</v>
      </c>
      <c r="F306" s="168">
        <v>73</v>
      </c>
      <c r="G306" s="168">
        <v>116</v>
      </c>
      <c r="H306" s="168">
        <v>218</v>
      </c>
    </row>
    <row r="307" spans="5:8" ht="14.25">
      <c r="E307" s="10"/>
      <c r="F307" s="10"/>
      <c r="G307" s="10"/>
      <c r="H307" s="10"/>
    </row>
    <row r="308" spans="2:8" ht="14.25">
      <c r="B308" s="496" t="s">
        <v>237</v>
      </c>
      <c r="C308" s="496"/>
      <c r="D308" s="496"/>
      <c r="E308" s="7"/>
      <c r="F308" s="7"/>
      <c r="G308" s="7"/>
      <c r="H308" s="7"/>
    </row>
    <row r="309" spans="2:8" ht="14.25">
      <c r="B309" s="496"/>
      <c r="C309" s="496"/>
      <c r="D309" s="496"/>
      <c r="E309" s="10">
        <f>SUM(E304:E308)</f>
        <v>4483</v>
      </c>
      <c r="F309" s="10">
        <f>SUM(F304:F308)</f>
        <v>2654</v>
      </c>
      <c r="G309" s="10">
        <f>SUM(G304:G308)</f>
        <v>14719</v>
      </c>
      <c r="H309" s="10">
        <f>SUM(H304:H308)</f>
        <v>7986</v>
      </c>
    </row>
    <row r="310" spans="2:8" ht="14.25">
      <c r="B310" s="6"/>
      <c r="C310" s="6"/>
      <c r="D310" s="6"/>
      <c r="E310" s="29"/>
      <c r="F310" s="29"/>
      <c r="G310" s="29"/>
      <c r="H310" s="29"/>
    </row>
    <row r="311" spans="2:8" ht="14.25">
      <c r="B311" s="6"/>
      <c r="C311" s="6"/>
      <c r="D311" s="6"/>
      <c r="E311" s="7"/>
      <c r="F311" s="7"/>
      <c r="G311" s="7"/>
      <c r="H311" s="7"/>
    </row>
    <row r="312" spans="2:8" ht="14.25">
      <c r="B312" s="3" t="s">
        <v>125</v>
      </c>
      <c r="E312" s="29">
        <f>+'Balance Sheet'!D31</f>
        <v>88147</v>
      </c>
      <c r="F312" s="29">
        <v>88072</v>
      </c>
      <c r="G312" s="29">
        <f>E312</f>
        <v>88147</v>
      </c>
      <c r="H312" s="29">
        <f>F312</f>
        <v>88072</v>
      </c>
    </row>
    <row r="313" spans="2:8" ht="14.25">
      <c r="B313" s="3" t="s">
        <v>235</v>
      </c>
      <c r="E313" s="29">
        <f>25000-197-75</f>
        <v>24728</v>
      </c>
      <c r="F313" s="29">
        <f>25000-197</f>
        <v>24803</v>
      </c>
      <c r="G313" s="29">
        <f>25000-197-75</f>
        <v>24728</v>
      </c>
      <c r="H313" s="29">
        <f>25000-197</f>
        <v>24803</v>
      </c>
    </row>
    <row r="314" spans="2:8" ht="27" customHeight="1">
      <c r="B314" s="510" t="s">
        <v>234</v>
      </c>
      <c r="C314" s="510"/>
      <c r="D314" s="510"/>
      <c r="E314" s="11">
        <f>SUM(E312:E313)</f>
        <v>112875</v>
      </c>
      <c r="F314" s="11">
        <f>SUM(F312:F313)</f>
        <v>112875</v>
      </c>
      <c r="G314" s="11">
        <f>SUM(G312:G313)</f>
        <v>112875</v>
      </c>
      <c r="H314" s="11">
        <f>SUM(H312:H313)</f>
        <v>112875</v>
      </c>
    </row>
    <row r="315" spans="5:8" ht="14.25">
      <c r="E315" s="29"/>
      <c r="F315" s="29"/>
      <c r="G315" s="29"/>
      <c r="H315" s="29"/>
    </row>
    <row r="316" spans="2:8" ht="14.25">
      <c r="B316" s="3" t="s">
        <v>29</v>
      </c>
      <c r="E316" s="389">
        <f>+E318</f>
        <v>3.971650055370986</v>
      </c>
      <c r="F316" s="389">
        <f>+F318</f>
        <v>2.3512735326688814</v>
      </c>
      <c r="G316" s="389">
        <f>+G318</f>
        <v>13.040088593576964</v>
      </c>
      <c r="H316" s="389">
        <f>+H318</f>
        <v>7.075083056478405</v>
      </c>
    </row>
    <row r="317" spans="5:8" ht="14.25">
      <c r="E317" s="7"/>
      <c r="F317" s="7"/>
      <c r="G317" s="7"/>
      <c r="H317" s="7"/>
    </row>
    <row r="318" spans="2:8" ht="14.25">
      <c r="B318" s="3" t="s">
        <v>224</v>
      </c>
      <c r="D318" s="15"/>
      <c r="E318" s="339">
        <f>+E309/E314*100</f>
        <v>3.971650055370986</v>
      </c>
      <c r="F318" s="339">
        <f>+F309/F314*100</f>
        <v>2.3512735326688814</v>
      </c>
      <c r="G318" s="339">
        <f>+G309/G314*100</f>
        <v>13.040088593576964</v>
      </c>
      <c r="H318" s="339">
        <f>+H309/H314*100</f>
        <v>7.075083056478405</v>
      </c>
    </row>
  </sheetData>
  <mergeCells count="64">
    <mergeCell ref="B26:H31"/>
    <mergeCell ref="B37:H37"/>
    <mergeCell ref="B69:H69"/>
    <mergeCell ref="B35:H35"/>
    <mergeCell ref="B39:H39"/>
    <mergeCell ref="B42:H42"/>
    <mergeCell ref="B44:H44"/>
    <mergeCell ref="B55:H55"/>
    <mergeCell ref="B50:H50"/>
    <mergeCell ref="B46:H46"/>
    <mergeCell ref="B3:H6"/>
    <mergeCell ref="B8:H11"/>
    <mergeCell ref="B13:H17"/>
    <mergeCell ref="B19:H24"/>
    <mergeCell ref="J246:S246"/>
    <mergeCell ref="B111:C112"/>
    <mergeCell ref="B132:H134"/>
    <mergeCell ref="B139:H140"/>
    <mergeCell ref="B204:H204"/>
    <mergeCell ref="B150:H150"/>
    <mergeCell ref="B201:H202"/>
    <mergeCell ref="B198:H199"/>
    <mergeCell ref="B175:D176"/>
    <mergeCell ref="E162:F162"/>
    <mergeCell ref="B314:D314"/>
    <mergeCell ref="B284:H289"/>
    <mergeCell ref="G297:H297"/>
    <mergeCell ref="B264:H265"/>
    <mergeCell ref="G273:G274"/>
    <mergeCell ref="B275:C275"/>
    <mergeCell ref="B278:H280"/>
    <mergeCell ref="F273:F274"/>
    <mergeCell ref="B273:C274"/>
    <mergeCell ref="D273:D274"/>
    <mergeCell ref="E273:E274"/>
    <mergeCell ref="B276:C276"/>
    <mergeCell ref="B308:D309"/>
    <mergeCell ref="E297:F297"/>
    <mergeCell ref="B306:D306"/>
    <mergeCell ref="B292:H292"/>
    <mergeCell ref="B294:H294"/>
    <mergeCell ref="B52:H52"/>
    <mergeCell ref="B54:H54"/>
    <mergeCell ref="B79:H79"/>
    <mergeCell ref="B90:H91"/>
    <mergeCell ref="B58:H59"/>
    <mergeCell ref="B61:H65"/>
    <mergeCell ref="B84:H85"/>
    <mergeCell ref="B99:H99"/>
    <mergeCell ref="H108:H109"/>
    <mergeCell ref="B93:D93"/>
    <mergeCell ref="G162:H162"/>
    <mergeCell ref="B94:H94"/>
    <mergeCell ref="B101:H101"/>
    <mergeCell ref="B253:H253"/>
    <mergeCell ref="G230:H230"/>
    <mergeCell ref="B220:H221"/>
    <mergeCell ref="D108:D109"/>
    <mergeCell ref="E108:E109"/>
    <mergeCell ref="B242:H244"/>
    <mergeCell ref="E230:F230"/>
    <mergeCell ref="F108:F109"/>
    <mergeCell ref="G108:G109"/>
    <mergeCell ref="B248:H248"/>
  </mergeCells>
  <printOptions/>
  <pageMargins left="0.75" right="0.26" top="0.99" bottom="0.42" header="0.4" footer="0.2"/>
  <pageSetup cellComments="asDisplayed" fitToHeight="8" fitToWidth="8" horizontalDpi="600" verticalDpi="600" orientation="portrait" paperSize="9" scale="90" r:id="rId2"/>
  <headerFooter alignWithMargins="0">
    <oddHeader>&amp;L&amp;"Arial,Bold"&amp;12APB RESOURCES BERHAD (564838-V)&amp;8
&amp;12Notes to the interim financial reports - 30 June 2007</oddHeader>
    <oddFooter>&amp;R&amp;P</oddFooter>
  </headerFooter>
  <rowBreaks count="7" manualBreakCount="7">
    <brk id="40" max="7" man="1"/>
    <brk id="74" max="7" man="1"/>
    <brk id="104" max="7" man="1"/>
    <brk id="156" max="255" man="1"/>
    <brk id="202" max="7" man="1"/>
    <brk id="250" max="7" man="1"/>
    <brk id="29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Jess Ng</cp:lastModifiedBy>
  <cp:lastPrinted>2007-08-17T07:07:55Z</cp:lastPrinted>
  <dcterms:created xsi:type="dcterms:W3CDTF">2003-04-24T05:26:10Z</dcterms:created>
  <dcterms:modified xsi:type="dcterms:W3CDTF">2007-08-24T09:11:15Z</dcterms:modified>
  <cp:category/>
  <cp:version/>
  <cp:contentType/>
  <cp:contentStatus/>
</cp:coreProperties>
</file>